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ZJ6HG\Desktop\Quarter Press Release\"/>
    </mc:Choice>
  </mc:AlternateContent>
  <xr:revisionPtr revIDLastSave="0" documentId="13_ncr:1_{ADA9BF4D-D000-4381-8EE1-5AC033917DD9}" xr6:coauthVersionLast="47" xr6:coauthVersionMax="47" xr10:uidLastSave="{00000000-0000-0000-0000-000000000000}"/>
  <bookViews>
    <workbookView xWindow="-28920" yWindow="-1425" windowWidth="29040" windowHeight="15720" tabRatio="663" xr2:uid="{00000000-000D-0000-FFFF-FFFF00000000}"/>
  </bookViews>
  <sheets>
    <sheet name="PR_Brand_Page" sheetId="15" r:id="rId1"/>
  </sheets>
  <externalReferences>
    <externalReference r:id="rId2"/>
  </externalReferences>
  <definedNames>
    <definedName name="_xlnm._FilterDatabase" localSheetId="0" hidden="1">PR_Brand_Page!$B$3:$H$3</definedName>
    <definedName name="_xlnm.Print_Area" localSheetId="0">PR_Brand_Page!$A$1:$K$68</definedName>
    <definedName name="_xlnm.Print_Titl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9" i="15" l="1"/>
  <c r="G57" i="15"/>
  <c r="F57" i="15"/>
  <c r="H57" i="15" s="1"/>
  <c r="C57" i="15"/>
  <c r="B57" i="15"/>
  <c r="D57" i="15" s="1"/>
  <c r="G56" i="15"/>
  <c r="F56" i="15"/>
  <c r="H56" i="15" s="1"/>
  <c r="D56" i="15"/>
  <c r="C56" i="15"/>
  <c r="B56" i="15"/>
  <c r="G55" i="15"/>
  <c r="F55" i="15"/>
  <c r="H55" i="15" s="1"/>
  <c r="C55" i="15"/>
  <c r="B55" i="15"/>
  <c r="D55" i="15" s="1"/>
  <c r="G54" i="15"/>
  <c r="F54" i="15"/>
  <c r="H54" i="15" s="1"/>
  <c r="D54" i="15"/>
  <c r="C54" i="15"/>
  <c r="B54" i="15"/>
  <c r="G53" i="15"/>
  <c r="F53" i="15"/>
  <c r="H53" i="15" s="1"/>
  <c r="C53" i="15"/>
  <c r="B53" i="15"/>
  <c r="D53" i="15" s="1"/>
  <c r="G51" i="15"/>
  <c r="F51" i="15"/>
  <c r="H51" i="15" s="1"/>
  <c r="C51" i="15"/>
  <c r="B51" i="15"/>
  <c r="D51" i="15" s="1"/>
  <c r="G50" i="15"/>
  <c r="F50" i="15"/>
  <c r="H50" i="15" s="1"/>
  <c r="D50" i="15"/>
  <c r="C50" i="15"/>
  <c r="B50" i="15"/>
  <c r="G49" i="15"/>
  <c r="G52" i="15" s="1"/>
  <c r="F49" i="15"/>
  <c r="H49" i="15" s="1"/>
  <c r="C49" i="15"/>
  <c r="C52" i="15" s="1"/>
  <c r="B49" i="15"/>
  <c r="B52" i="15" s="1"/>
  <c r="G48" i="15"/>
  <c r="F48" i="15"/>
  <c r="H48" i="15" s="1"/>
  <c r="D48" i="15"/>
  <c r="C48" i="15"/>
  <c r="B48" i="15"/>
  <c r="G47" i="15"/>
  <c r="F47" i="15"/>
  <c r="H47" i="15" s="1"/>
  <c r="C47" i="15"/>
  <c r="B47" i="15"/>
  <c r="D47" i="15" s="1"/>
  <c r="G46" i="15"/>
  <c r="F46" i="15"/>
  <c r="H46" i="15" s="1"/>
  <c r="D46" i="15"/>
  <c r="C46" i="15"/>
  <c r="B46" i="15"/>
  <c r="G45" i="15"/>
  <c r="F45" i="15"/>
  <c r="H45" i="15" s="1"/>
  <c r="C45" i="15"/>
  <c r="B45" i="15"/>
  <c r="D45" i="15" s="1"/>
  <c r="G44" i="15"/>
  <c r="F44" i="15"/>
  <c r="H44" i="15" s="1"/>
  <c r="D44" i="15"/>
  <c r="C44" i="15"/>
  <c r="B44" i="15"/>
  <c r="G43" i="15"/>
  <c r="F43" i="15"/>
  <c r="H43" i="15" s="1"/>
  <c r="C43" i="15"/>
  <c r="B43" i="15"/>
  <c r="D43" i="15" s="1"/>
  <c r="G42" i="15"/>
  <c r="F42" i="15"/>
  <c r="H42" i="15" s="1"/>
  <c r="D42" i="15"/>
  <c r="C42" i="15"/>
  <c r="B42" i="15"/>
  <c r="G41" i="15"/>
  <c r="F41" i="15"/>
  <c r="H41" i="15" s="1"/>
  <c r="C41" i="15"/>
  <c r="B41" i="15"/>
  <c r="D41" i="15" s="1"/>
  <c r="G40" i="15"/>
  <c r="F40" i="15"/>
  <c r="H40" i="15" s="1"/>
  <c r="D40" i="15"/>
  <c r="C40" i="15"/>
  <c r="B40" i="15"/>
  <c r="G39" i="15"/>
  <c r="F39" i="15"/>
  <c r="H39" i="15" s="1"/>
  <c r="C39" i="15"/>
  <c r="B39" i="15"/>
  <c r="D39" i="15" s="1"/>
  <c r="G38" i="15"/>
  <c r="F38" i="15"/>
  <c r="H38" i="15" s="1"/>
  <c r="D38" i="15"/>
  <c r="C38" i="15"/>
  <c r="B38" i="15"/>
  <c r="G37" i="15"/>
  <c r="F37" i="15"/>
  <c r="H37" i="15" s="1"/>
  <c r="C37" i="15"/>
  <c r="B37" i="15"/>
  <c r="D37" i="15" s="1"/>
  <c r="G35" i="15"/>
  <c r="F35" i="15"/>
  <c r="H35" i="15" s="1"/>
  <c r="C35" i="15"/>
  <c r="B35" i="15"/>
  <c r="D35" i="15" s="1"/>
  <c r="H34" i="15"/>
  <c r="G34" i="15"/>
  <c r="F34" i="15"/>
  <c r="D34" i="15"/>
  <c r="C34" i="15"/>
  <c r="B34" i="15"/>
  <c r="G33" i="15"/>
  <c r="F33" i="15"/>
  <c r="H33" i="15" s="1"/>
  <c r="C33" i="15"/>
  <c r="B33" i="15"/>
  <c r="D33" i="15" s="1"/>
  <c r="G32" i="15"/>
  <c r="G36" i="15" s="1"/>
  <c r="F32" i="15"/>
  <c r="H32" i="15" s="1"/>
  <c r="D32" i="15"/>
  <c r="C32" i="15"/>
  <c r="C36" i="15" s="1"/>
  <c r="B32" i="15"/>
  <c r="B36" i="15" s="1"/>
  <c r="G31" i="15"/>
  <c r="F31" i="15"/>
  <c r="H31" i="15" s="1"/>
  <c r="C31" i="15"/>
  <c r="B31" i="15"/>
  <c r="D31" i="15" s="1"/>
  <c r="G30" i="15"/>
  <c r="F30" i="15"/>
  <c r="H30" i="15" s="1"/>
  <c r="D30" i="15"/>
  <c r="C30" i="15"/>
  <c r="B30" i="15"/>
  <c r="G29" i="15"/>
  <c r="F29" i="15"/>
  <c r="H29" i="15" s="1"/>
  <c r="C29" i="15"/>
  <c r="B29" i="15"/>
  <c r="D29" i="15" s="1"/>
  <c r="G28" i="15"/>
  <c r="F28" i="15"/>
  <c r="H28" i="15" s="1"/>
  <c r="C28" i="15"/>
  <c r="B28" i="15"/>
  <c r="D28" i="15" s="1"/>
  <c r="G27" i="15"/>
  <c r="F27" i="15"/>
  <c r="H27" i="15" s="1"/>
  <c r="C27" i="15"/>
  <c r="B27" i="15"/>
  <c r="D27" i="15" s="1"/>
  <c r="G26" i="15"/>
  <c r="F26" i="15"/>
  <c r="H26" i="15" s="1"/>
  <c r="C26" i="15"/>
  <c r="B26" i="15"/>
  <c r="D26" i="15" s="1"/>
  <c r="G25" i="15"/>
  <c r="F25" i="15"/>
  <c r="H25" i="15" s="1"/>
  <c r="C25" i="15"/>
  <c r="B25" i="15"/>
  <c r="D25" i="15" s="1"/>
  <c r="G24" i="15"/>
  <c r="F24" i="15"/>
  <c r="H24" i="15" s="1"/>
  <c r="C24" i="15"/>
  <c r="B24" i="15"/>
  <c r="D24" i="15" s="1"/>
  <c r="G22" i="15"/>
  <c r="F22" i="15"/>
  <c r="H22" i="15" s="1"/>
  <c r="C22" i="15"/>
  <c r="B22" i="15"/>
  <c r="D22" i="15" s="1"/>
  <c r="G21" i="15"/>
  <c r="G23" i="15" s="1"/>
  <c r="F21" i="15"/>
  <c r="H21" i="15" s="1"/>
  <c r="C21" i="15"/>
  <c r="C23" i="15" s="1"/>
  <c r="B21" i="15"/>
  <c r="B23" i="15" s="1"/>
  <c r="D23" i="15" s="1"/>
  <c r="G20" i="15"/>
  <c r="F20" i="15"/>
  <c r="H20" i="15" s="1"/>
  <c r="C20" i="15"/>
  <c r="B20" i="15"/>
  <c r="D20" i="15" s="1"/>
  <c r="G19" i="15"/>
  <c r="F19" i="15"/>
  <c r="H19" i="15" s="1"/>
  <c r="C19" i="15"/>
  <c r="B19" i="15"/>
  <c r="D19" i="15" s="1"/>
  <c r="G18" i="15"/>
  <c r="F18" i="15"/>
  <c r="H18" i="15" s="1"/>
  <c r="C18" i="15"/>
  <c r="B18" i="15"/>
  <c r="D18" i="15" s="1"/>
  <c r="G17" i="15"/>
  <c r="F17" i="15"/>
  <c r="H17" i="15" s="1"/>
  <c r="C17" i="15"/>
  <c r="B17" i="15"/>
  <c r="D17" i="15" s="1"/>
  <c r="G16" i="15"/>
  <c r="F16" i="15"/>
  <c r="H16" i="15" s="1"/>
  <c r="C16" i="15"/>
  <c r="B16" i="15"/>
  <c r="D16" i="15" s="1"/>
  <c r="G15" i="15"/>
  <c r="F15" i="15"/>
  <c r="H15" i="15" s="1"/>
  <c r="C15" i="15"/>
  <c r="B15" i="15"/>
  <c r="D15" i="15" s="1"/>
  <c r="G14" i="15"/>
  <c r="F14" i="15"/>
  <c r="H14" i="15" s="1"/>
  <c r="C14" i="15"/>
  <c r="B14" i="15"/>
  <c r="D14" i="15" s="1"/>
  <c r="G13" i="15"/>
  <c r="F13" i="15"/>
  <c r="H13" i="15" s="1"/>
  <c r="C13" i="15"/>
  <c r="B13" i="15"/>
  <c r="D13" i="15" s="1"/>
  <c r="G12" i="15"/>
  <c r="F12" i="15"/>
  <c r="H12" i="15" s="1"/>
  <c r="C12" i="15"/>
  <c r="B12" i="15"/>
  <c r="D12" i="15" s="1"/>
  <c r="G11" i="15"/>
  <c r="F11" i="15"/>
  <c r="H11" i="15" s="1"/>
  <c r="C11" i="15"/>
  <c r="B11" i="15"/>
  <c r="D11" i="15" s="1"/>
  <c r="G10" i="15"/>
  <c r="F10" i="15"/>
  <c r="H10" i="15" s="1"/>
  <c r="C10" i="15"/>
  <c r="B10" i="15"/>
  <c r="D10" i="15" s="1"/>
  <c r="G9" i="15"/>
  <c r="F9" i="15"/>
  <c r="H9" i="15" s="1"/>
  <c r="C9" i="15"/>
  <c r="B9" i="15"/>
  <c r="D9" i="15" s="1"/>
  <c r="G8" i="15"/>
  <c r="F8" i="15"/>
  <c r="H8" i="15" s="1"/>
  <c r="C8" i="15"/>
  <c r="B8" i="15"/>
  <c r="D8" i="15" s="1"/>
  <c r="G7" i="15"/>
  <c r="F7" i="15"/>
  <c r="H7" i="15" s="1"/>
  <c r="C7" i="15"/>
  <c r="B7" i="15"/>
  <c r="D7" i="15" s="1"/>
  <c r="G6" i="15"/>
  <c r="F6" i="15"/>
  <c r="H6" i="15" s="1"/>
  <c r="C6" i="15"/>
  <c r="B6" i="15"/>
  <c r="D6" i="15" s="1"/>
  <c r="G5" i="15"/>
  <c r="F5" i="15"/>
  <c r="H5" i="15" s="1"/>
  <c r="C5" i="15"/>
  <c r="B5" i="15"/>
  <c r="D5" i="15" s="1"/>
  <c r="G4" i="15"/>
  <c r="F4" i="15"/>
  <c r="H4" i="15" s="1"/>
  <c r="C4" i="15"/>
  <c r="B4" i="15"/>
  <c r="D4" i="15" s="1"/>
  <c r="F3" i="15"/>
  <c r="C3" i="15"/>
  <c r="G3" i="15" s="1"/>
  <c r="B3" i="15"/>
  <c r="F2" i="15"/>
  <c r="B1" i="15"/>
  <c r="D52" i="15" l="1"/>
  <c r="D36" i="15"/>
  <c r="F52" i="15"/>
  <c r="H52" i="15" s="1"/>
  <c r="F36" i="15"/>
  <c r="H36" i="15" s="1"/>
  <c r="D21" i="15"/>
  <c r="D49" i="15"/>
  <c r="F23" i="15"/>
  <c r="H23" i="15" s="1"/>
</calcChain>
</file>

<file path=xl/sharedStrings.xml><?xml version="1.0" encoding="utf-8"?>
<sst xmlns="http://schemas.openxmlformats.org/spreadsheetml/2006/main" count="63" uniqueCount="62">
  <si>
    <t>(CALENDAR YEAR-TO-DATE)</t>
  </si>
  <si>
    <t>%Change Volume</t>
  </si>
  <si>
    <t>Enclave</t>
  </si>
  <si>
    <t>Encore</t>
  </si>
  <si>
    <t>Encore GX</t>
  </si>
  <si>
    <t>Envision</t>
  </si>
  <si>
    <t>Envista</t>
  </si>
  <si>
    <t>Buick Total*</t>
  </si>
  <si>
    <t>CT4</t>
  </si>
  <si>
    <t>CT5</t>
  </si>
  <si>
    <t>Escalade</t>
  </si>
  <si>
    <t>LYRIQ</t>
  </si>
  <si>
    <t>XT4</t>
  </si>
  <si>
    <t>XT5</t>
  </si>
  <si>
    <t>XT6</t>
  </si>
  <si>
    <t>Cadillac Total*</t>
  </si>
  <si>
    <t>Blazer</t>
  </si>
  <si>
    <t>Bolt EUV</t>
  </si>
  <si>
    <t>Bolt EV</t>
  </si>
  <si>
    <t>Bolt EV / Bolt EUV</t>
  </si>
  <si>
    <t>Camaro</t>
  </si>
  <si>
    <t>Colorado</t>
  </si>
  <si>
    <t>Corvette</t>
  </si>
  <si>
    <t>Equinox</t>
  </si>
  <si>
    <t>Express</t>
  </si>
  <si>
    <t>LCF</t>
  </si>
  <si>
    <t>Malibu</t>
  </si>
  <si>
    <t>Silverado HD</t>
  </si>
  <si>
    <t>Silverado LD</t>
  </si>
  <si>
    <t>Silverado MD</t>
  </si>
  <si>
    <t>TOTAL Silverado</t>
  </si>
  <si>
    <t>Spark</t>
  </si>
  <si>
    <t>Suburban</t>
  </si>
  <si>
    <t>Tahoe</t>
  </si>
  <si>
    <t>Trailblazer</t>
  </si>
  <si>
    <t>Traverse</t>
  </si>
  <si>
    <t>Trax</t>
  </si>
  <si>
    <t>Chevrolet Total*</t>
  </si>
  <si>
    <t>Acadia</t>
  </si>
  <si>
    <t>Canyon</t>
  </si>
  <si>
    <t>Savana</t>
  </si>
  <si>
    <t>Sierra HD</t>
  </si>
  <si>
    <t>Sierra LD</t>
  </si>
  <si>
    <t>TOTAL Sierra</t>
  </si>
  <si>
    <t>Terrain</t>
  </si>
  <si>
    <t>Yukon</t>
  </si>
  <si>
    <t>GMC Total</t>
  </si>
  <si>
    <t>GM Vehicle Total*</t>
  </si>
  <si>
    <t>GM Vehicle Total includes discontinued Verano, ELR, SRX, Caprice, Captiva Sport, City Express and SS.</t>
  </si>
  <si>
    <t>Vehicle Total * Includes discontinued models.</t>
  </si>
  <si>
    <t>Dealer Inventory</t>
  </si>
  <si>
    <t>Dealer inventory total includes units in-transit to dealers.</t>
  </si>
  <si>
    <t>Blazer EV</t>
  </si>
  <si>
    <t>Silverado EV</t>
  </si>
  <si>
    <t>HUMMER EV (Pickup and SUV)</t>
  </si>
  <si>
    <t>BrightDrop Zevo 400 / 600</t>
  </si>
  <si>
    <t>Equinox EV</t>
  </si>
  <si>
    <t>Sierra EV</t>
  </si>
  <si>
    <t>December 2024</t>
  </si>
  <si>
    <t>BrightDrop 400 / 600 EV</t>
  </si>
  <si>
    <t>Escalade IQ EV</t>
  </si>
  <si>
    <t>Chevrolet Total includes Chevrolet BrightDrop models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</si>
</sst>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#,##0.0;&quot;-&quot;#,##0.0;&quot;***.*&quot;"/>
    <numFmt numFmtId="165" formatCode="0.0"/>
    <numFmt numFmtId="166" formatCode="#,##0.0"/>
    <numFmt numFmtId="167" formatCode="0.0%"/>
    <numFmt numFmtId="168" formatCode="_(* #,##0_);_(* \(#,##0\);_(* &quot;-&quot;??_);_(@_)"/>
  </numFmts>
  <fonts count="46">
    <font>
      <sz val="8.5"/>
      <name val="MS Sans Serif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8"/>
      <name val="Arial Unicode MS"/>
      <family val="2"/>
    </font>
    <font>
      <sz val="10"/>
      <name val="Arial"/>
      <family val="2"/>
    </font>
    <font>
      <sz val="8.5"/>
      <name val="MS Sans Serif"/>
      <family val="2"/>
    </font>
    <font>
      <b/>
      <sz val="8"/>
      <name val="Arial Unicode MS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0"/>
      <color rgb="FF006100"/>
      <name val="Tahoma"/>
      <family val="2"/>
    </font>
    <font>
      <sz val="10"/>
      <color rgb="FF9C0006"/>
      <name val="Tahoma"/>
      <family val="2"/>
    </font>
    <font>
      <sz val="10"/>
      <color rgb="FF9C6500"/>
      <name val="Tahoma"/>
      <family val="2"/>
    </font>
    <font>
      <sz val="10"/>
      <color rgb="FF3F3F76"/>
      <name val="Tahoma"/>
      <family val="2"/>
    </font>
    <font>
      <b/>
      <sz val="10"/>
      <color rgb="FF3F3F3F"/>
      <name val="Tahoma"/>
      <family val="2"/>
    </font>
    <font>
      <b/>
      <sz val="10"/>
      <color rgb="FFFA7D00"/>
      <name val="Tahoma"/>
      <family val="2"/>
    </font>
    <font>
      <sz val="10"/>
      <color rgb="FFFA7D00"/>
      <name val="Tahoma"/>
      <family val="2"/>
    </font>
    <font>
      <b/>
      <sz val="10"/>
      <color theme="0"/>
      <name val="Tahoma"/>
      <family val="2"/>
    </font>
    <font>
      <sz val="10"/>
      <color rgb="FFFF0000"/>
      <name val="Tahoma"/>
      <family val="2"/>
    </font>
    <font>
      <i/>
      <sz val="10"/>
      <color rgb="FF7F7F7F"/>
      <name val="Tahoma"/>
      <family val="2"/>
    </font>
    <font>
      <b/>
      <sz val="10"/>
      <color theme="1"/>
      <name val="Tahoma"/>
      <family val="2"/>
    </font>
    <font>
      <sz val="10"/>
      <color theme="0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rgb="FF134A9C"/>
      <name val="GM Global SansCd Bold"/>
      <family val="2"/>
    </font>
    <font>
      <b/>
      <sz val="10"/>
      <color theme="1" tint="0.34998626667073579"/>
      <name val="GM Global SansCd Light"/>
      <family val="2"/>
    </font>
    <font>
      <b/>
      <sz val="10"/>
      <color rgb="FF134A9C"/>
      <name val="GM Global SansCd Bold"/>
      <family val="2"/>
    </font>
    <font>
      <b/>
      <sz val="10"/>
      <color theme="1" tint="0.34998626667073579"/>
      <name val="GM Global SansCd Bold"/>
      <family val="2"/>
    </font>
    <font>
      <b/>
      <sz val="8"/>
      <color rgb="FF134A9C"/>
      <name val="GM Global SansCd Bold"/>
      <family val="2"/>
    </font>
    <font>
      <b/>
      <sz val="8.5"/>
      <color rgb="FF134A9C"/>
      <name val="GM Global SansCd Bold"/>
      <family val="2"/>
    </font>
    <font>
      <b/>
      <sz val="10"/>
      <name val="Arial Unicode MS"/>
      <family val="2"/>
    </font>
    <font>
      <b/>
      <sz val="10"/>
      <name val="GM Global SansCd Bold"/>
      <family val="2"/>
    </font>
    <font>
      <sz val="8.5"/>
      <name val="MS Sans Serif"/>
    </font>
    <font>
      <b/>
      <sz val="8.5"/>
      <color rgb="FF595D64"/>
      <name val="GM Global SansCd Light"/>
      <family val="2"/>
    </font>
    <font>
      <b/>
      <sz val="8.5"/>
      <name val="GM Global SansCd Light"/>
      <family val="2"/>
    </font>
    <font>
      <b/>
      <sz val="8.5"/>
      <name val="Arial Unicode MS"/>
      <family val="2"/>
    </font>
    <font>
      <sz val="8.5"/>
      <name val="Arial Unicode MS"/>
      <family val="2"/>
    </font>
    <font>
      <b/>
      <sz val="10"/>
      <color rgb="FFFF0000"/>
      <name val="Arial Unicode MS"/>
      <family val="2"/>
    </font>
    <font>
      <sz val="9"/>
      <color theme="1"/>
      <name val="Calibri"/>
      <family val="2"/>
      <scheme val="minor"/>
    </font>
    <font>
      <b/>
      <sz val="10"/>
      <color theme="1"/>
      <name val="GM Global SansCd Bold"/>
      <family val="2"/>
    </font>
    <font>
      <sz val="10"/>
      <color theme="1"/>
      <name val="GM Global SansCd Bold"/>
      <family val="2"/>
    </font>
    <font>
      <sz val="10"/>
      <name val="GM Global SansCd Bold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0" fontId="8" fillId="0" borderId="0" applyNumberFormat="0" applyFill="0" applyBorder="0" applyAlignment="0" applyProtection="0"/>
    <xf numFmtId="0" fontId="9" fillId="0" borderId="14" applyNumberFormat="0" applyFill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17" applyNumberFormat="0" applyAlignment="0" applyProtection="0"/>
    <xf numFmtId="0" fontId="16" fillId="7" borderId="18" applyNumberFormat="0" applyAlignment="0" applyProtection="0"/>
    <xf numFmtId="0" fontId="17" fillId="7" borderId="17" applyNumberFormat="0" applyAlignment="0" applyProtection="0"/>
    <xf numFmtId="0" fontId="18" fillId="0" borderId="19" applyNumberFormat="0" applyFill="0" applyAlignment="0" applyProtection="0"/>
    <xf numFmtId="0" fontId="19" fillId="8" borderId="20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2" applyNumberFormat="0" applyFill="0" applyAlignment="0" applyProtection="0"/>
    <xf numFmtId="0" fontId="2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  <xf numFmtId="0" fontId="3" fillId="9" borderId="21" applyNumberFormat="0" applyFont="0" applyAlignment="0" applyProtection="0"/>
    <xf numFmtId="0" fontId="25" fillId="0" borderId="0"/>
    <xf numFmtId="0" fontId="2" fillId="9" borderId="21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6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7" fillId="0" borderId="0"/>
    <xf numFmtId="43" fontId="27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8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0" fillId="0" borderId="0" xfId="0" applyProtection="1">
      <protection locked="0"/>
    </xf>
    <xf numFmtId="165" fontId="7" fillId="2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Alignment="1">
      <alignment vertical="center"/>
    </xf>
    <xf numFmtId="0" fontId="4" fillId="2" borderId="0" xfId="0" applyFont="1" applyFill="1"/>
    <xf numFmtId="164" fontId="4" fillId="2" borderId="0" xfId="0" applyNumberFormat="1" applyFont="1" applyFill="1" applyAlignment="1">
      <alignment horizontal="right" vertical="center" wrapText="1"/>
    </xf>
    <xf numFmtId="0" fontId="34" fillId="34" borderId="6" xfId="0" applyFont="1" applyFill="1" applyBorder="1" applyAlignment="1" applyProtection="1">
      <alignment horizontal="left"/>
      <protection locked="0"/>
    </xf>
    <xf numFmtId="49" fontId="35" fillId="34" borderId="11" xfId="0" applyNumberFormat="1" applyFont="1" applyFill="1" applyBorder="1" applyAlignment="1" applyProtection="1">
      <alignment horizontal="left" vertical="center" indent="1"/>
      <protection locked="0"/>
    </xf>
    <xf numFmtId="165" fontId="29" fillId="34" borderId="2" xfId="0" applyNumberFormat="1" applyFont="1" applyFill="1" applyBorder="1" applyAlignment="1" applyProtection="1">
      <alignment horizontal="right" vertical="center" wrapText="1"/>
      <protection locked="0"/>
    </xf>
    <xf numFmtId="164" fontId="29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29" fillId="34" borderId="0" xfId="0" applyNumberFormat="1" applyFont="1" applyFill="1" applyAlignment="1" applyProtection="1">
      <alignment horizontal="right" vertical="center" wrapText="1"/>
      <protection locked="0"/>
    </xf>
    <xf numFmtId="164" fontId="29" fillId="34" borderId="5" xfId="0" applyNumberFormat="1" applyFont="1" applyFill="1" applyBorder="1" applyAlignment="1" applyProtection="1">
      <alignment horizontal="right" vertical="center" wrapText="1"/>
      <protection locked="0"/>
    </xf>
    <xf numFmtId="0" fontId="35" fillId="34" borderId="11" xfId="0" applyFont="1" applyFill="1" applyBorder="1" applyAlignment="1" applyProtection="1">
      <alignment horizontal="left" vertical="center" indent="1"/>
      <protection locked="0"/>
    </xf>
    <xf numFmtId="0" fontId="35" fillId="34" borderId="10" xfId="0" applyFont="1" applyFill="1" applyBorder="1" applyAlignment="1" applyProtection="1">
      <alignment horizontal="left" vertical="center" indent="1"/>
      <protection locked="0"/>
    </xf>
    <xf numFmtId="164" fontId="29" fillId="34" borderId="2" xfId="0" applyNumberFormat="1" applyFont="1" applyFill="1" applyBorder="1" applyAlignment="1" applyProtection="1">
      <alignment horizontal="right" vertical="center" wrapText="1"/>
      <protection locked="0"/>
    </xf>
    <xf numFmtId="164" fontId="29" fillId="34" borderId="0" xfId="0" applyNumberFormat="1" applyFont="1" applyFill="1" applyAlignment="1" applyProtection="1">
      <alignment horizontal="right" vertical="center" wrapText="1"/>
      <protection locked="0"/>
    </xf>
    <xf numFmtId="3" fontId="30" fillId="34" borderId="1" xfId="0" applyNumberFormat="1" applyFont="1" applyFill="1" applyBorder="1" applyAlignment="1" applyProtection="1">
      <alignment horizontal="left" vertical="center" indent="1"/>
      <protection locked="0"/>
    </xf>
    <xf numFmtId="165" fontId="31" fillId="34" borderId="8" xfId="0" applyNumberFormat="1" applyFont="1" applyFill="1" applyBorder="1" applyAlignment="1" applyProtection="1">
      <alignment horizontal="right" vertical="center" wrapText="1"/>
      <protection locked="0"/>
    </xf>
    <xf numFmtId="0" fontId="35" fillId="34" borderId="1" xfId="0" applyFont="1" applyFill="1" applyBorder="1" applyAlignment="1" applyProtection="1">
      <alignment horizontal="left" vertical="center" indent="1"/>
      <protection locked="0"/>
    </xf>
    <xf numFmtId="164" fontId="31" fillId="34" borderId="9" xfId="0" applyNumberFormat="1" applyFont="1" applyFill="1" applyBorder="1" applyAlignment="1" applyProtection="1">
      <alignment horizontal="right" vertical="center" wrapText="1"/>
      <protection locked="0"/>
    </xf>
    <xf numFmtId="3" fontId="30" fillId="34" borderId="13" xfId="0" applyNumberFormat="1" applyFont="1" applyFill="1" applyBorder="1" applyAlignment="1" applyProtection="1">
      <alignment horizontal="left" vertical="center" indent="1"/>
      <protection locked="0"/>
    </xf>
    <xf numFmtId="3" fontId="30" fillId="34" borderId="7" xfId="0" applyNumberFormat="1" applyFont="1" applyFill="1" applyBorder="1" applyAlignment="1" applyProtection="1">
      <alignment horizontal="left" vertical="center" indent="1"/>
      <protection locked="0"/>
    </xf>
    <xf numFmtId="164" fontId="30" fillId="34" borderId="9" xfId="0" applyNumberFormat="1" applyFont="1" applyFill="1" applyBorder="1" applyAlignment="1" applyProtection="1">
      <alignment horizontal="right" vertical="center" wrapText="1"/>
      <protection locked="0"/>
    </xf>
    <xf numFmtId="3" fontId="30" fillId="34" borderId="0" xfId="0" applyNumberFormat="1" applyFont="1" applyFill="1" applyAlignment="1" applyProtection="1">
      <alignment horizontal="left" vertical="center" indent="1"/>
      <protection locked="0"/>
    </xf>
    <xf numFmtId="3" fontId="30" fillId="34" borderId="0" xfId="0" applyNumberFormat="1" applyFont="1" applyFill="1" applyAlignment="1" applyProtection="1">
      <alignment horizontal="right" vertical="center" wrapText="1"/>
      <protection locked="0"/>
    </xf>
    <xf numFmtId="165" fontId="30" fillId="34" borderId="0" xfId="0" applyNumberFormat="1" applyFont="1" applyFill="1" applyAlignment="1" applyProtection="1">
      <alignment horizontal="right" vertical="center" wrapText="1"/>
      <protection locked="0"/>
    </xf>
    <xf numFmtId="164" fontId="30" fillId="34" borderId="0" xfId="0" applyNumberFormat="1" applyFont="1" applyFill="1" applyAlignment="1" applyProtection="1">
      <alignment horizontal="right" vertical="center" wrapText="1"/>
      <protection locked="0"/>
    </xf>
    <xf numFmtId="0" fontId="4" fillId="34" borderId="0" xfId="0" applyFont="1" applyFill="1"/>
    <xf numFmtId="168" fontId="0" fillId="0" borderId="0" xfId="77" applyNumberFormat="1" applyFont="1"/>
    <xf numFmtId="3" fontId="4" fillId="34" borderId="0" xfId="0" applyNumberFormat="1" applyFont="1" applyFill="1"/>
    <xf numFmtId="164" fontId="31" fillId="34" borderId="8" xfId="0" applyNumberFormat="1" applyFont="1" applyFill="1" applyBorder="1" applyAlignment="1" applyProtection="1">
      <alignment horizontal="right" vertical="center" wrapText="1"/>
      <protection locked="0"/>
    </xf>
    <xf numFmtId="43" fontId="4" fillId="0" borderId="0" xfId="0" applyNumberFormat="1" applyFont="1"/>
    <xf numFmtId="0" fontId="31" fillId="34" borderId="7" xfId="0" applyFont="1" applyFill="1" applyBorder="1" applyAlignment="1" applyProtection="1">
      <alignment horizontal="right" vertical="center"/>
      <protection locked="0"/>
    </xf>
    <xf numFmtId="0" fontId="31" fillId="34" borderId="8" xfId="0" applyFont="1" applyFill="1" applyBorder="1" applyAlignment="1" applyProtection="1">
      <alignment horizontal="right" vertical="center"/>
      <protection locked="0"/>
    </xf>
    <xf numFmtId="0" fontId="31" fillId="34" borderId="9" xfId="0" applyFont="1" applyFill="1" applyBorder="1" applyAlignment="1" applyProtection="1">
      <alignment horizontal="right"/>
      <protection locked="0"/>
    </xf>
    <xf numFmtId="0" fontId="37" fillId="34" borderId="0" xfId="0" applyFont="1" applyFill="1" applyProtection="1">
      <protection locked="0"/>
    </xf>
    <xf numFmtId="0" fontId="38" fillId="34" borderId="0" xfId="0" applyFont="1" applyFill="1" applyProtection="1">
      <protection locked="0"/>
    </xf>
    <xf numFmtId="0" fontId="39" fillId="34" borderId="0" xfId="0" applyFont="1" applyFill="1" applyProtection="1">
      <protection locked="0"/>
    </xf>
    <xf numFmtId="0" fontId="40" fillId="0" borderId="0" xfId="0" applyFont="1"/>
    <xf numFmtId="165" fontId="40" fillId="0" borderId="0" xfId="0" applyNumberFormat="1" applyFont="1" applyAlignment="1">
      <alignment vertical="center"/>
    </xf>
    <xf numFmtId="0" fontId="40" fillId="34" borderId="0" xfId="0" applyFont="1" applyFill="1"/>
    <xf numFmtId="0" fontId="31" fillId="0" borderId="9" xfId="0" applyFont="1" applyBorder="1" applyAlignment="1" applyProtection="1">
      <alignment horizontal="right"/>
      <protection locked="0"/>
    </xf>
    <xf numFmtId="10" fontId="4" fillId="34" borderId="0" xfId="78" applyNumberFormat="1" applyFont="1" applyFill="1"/>
    <xf numFmtId="49" fontId="35" fillId="0" borderId="0" xfId="0" applyNumberFormat="1" applyFont="1" applyAlignment="1" applyProtection="1">
      <alignment horizontal="left" vertical="center" indent="1"/>
      <protection locked="0"/>
    </xf>
    <xf numFmtId="3" fontId="31" fillId="0" borderId="0" xfId="0" applyNumberFormat="1" applyFont="1" applyAlignment="1" applyProtection="1">
      <alignment horizontal="right" vertical="center"/>
      <protection locked="0"/>
    </xf>
    <xf numFmtId="165" fontId="31" fillId="0" borderId="0" xfId="0" applyNumberFormat="1" applyFont="1" applyAlignment="1" applyProtection="1">
      <alignment horizontal="right" vertical="center" wrapText="1"/>
      <protection locked="0"/>
    </xf>
    <xf numFmtId="0" fontId="41" fillId="34" borderId="6" xfId="0" applyFont="1" applyFill="1" applyBorder="1" applyAlignment="1" applyProtection="1">
      <alignment horizontal="left"/>
      <protection locked="0"/>
    </xf>
    <xf numFmtId="49" fontId="43" fillId="0" borderId="13" xfId="0" applyNumberFormat="1" applyFont="1" applyBorder="1" applyAlignment="1" applyProtection="1">
      <alignment horizontal="left" vertical="center" indent="1"/>
      <protection locked="0"/>
    </xf>
    <xf numFmtId="167" fontId="4" fillId="34" borderId="0" xfId="78" applyNumberFormat="1" applyFont="1" applyFill="1" applyAlignment="1">
      <alignment horizontal="right"/>
    </xf>
    <xf numFmtId="15" fontId="44" fillId="34" borderId="13" xfId="0" quotePrefix="1" applyNumberFormat="1" applyFont="1" applyFill="1" applyBorder="1" applyAlignment="1" applyProtection="1">
      <alignment horizontal="right"/>
      <protection locked="0"/>
    </xf>
    <xf numFmtId="0" fontId="42" fillId="0" borderId="0" xfId="0" applyFont="1"/>
    <xf numFmtId="166" fontId="29" fillId="34" borderId="0" xfId="77" applyNumberFormat="1" applyFont="1" applyFill="1" applyBorder="1" applyAlignment="1" applyProtection="1">
      <alignment horizontal="center" vertical="center" wrapText="1"/>
      <protection locked="0"/>
    </xf>
    <xf numFmtId="3" fontId="44" fillId="0" borderId="13" xfId="0" quotePrefix="1" applyNumberFormat="1" applyFont="1" applyBorder="1" applyAlignment="1" applyProtection="1">
      <alignment horizontal="right" vertical="center"/>
      <protection locked="0"/>
    </xf>
    <xf numFmtId="49" fontId="31" fillId="34" borderId="8" xfId="0" applyNumberFormat="1" applyFont="1" applyFill="1" applyBorder="1" applyAlignment="1" applyProtection="1">
      <alignment horizontal="right" vertical="center" wrapText="1"/>
      <protection locked="0"/>
    </xf>
    <xf numFmtId="43" fontId="4" fillId="0" borderId="0" xfId="77" applyFont="1" applyAlignment="1">
      <alignment vertical="center"/>
    </xf>
    <xf numFmtId="41" fontId="31" fillId="0" borderId="8" xfId="77" applyNumberFormat="1" applyFont="1" applyBorder="1" applyAlignment="1" applyProtection="1">
      <alignment horizontal="right" vertical="center"/>
      <protection locked="0"/>
    </xf>
    <xf numFmtId="41" fontId="29" fillId="34" borderId="1" xfId="77" applyNumberFormat="1" applyFont="1" applyFill="1" applyBorder="1" applyAlignment="1" applyProtection="1">
      <alignment horizontal="right" vertical="center" wrapText="1"/>
      <protection locked="0"/>
    </xf>
    <xf numFmtId="41" fontId="29" fillId="34" borderId="0" xfId="77" applyNumberFormat="1" applyFont="1" applyFill="1" applyAlignment="1" applyProtection="1">
      <alignment horizontal="right" vertical="center" wrapText="1"/>
      <protection locked="0"/>
    </xf>
    <xf numFmtId="41" fontId="29" fillId="34" borderId="0" xfId="77" applyNumberFormat="1" applyFont="1" applyFill="1" applyBorder="1" applyAlignment="1" applyProtection="1">
      <alignment horizontal="right" vertical="center" wrapText="1"/>
      <protection locked="0"/>
    </xf>
    <xf numFmtId="41" fontId="31" fillId="34" borderId="7" xfId="77" applyNumberFormat="1" applyFont="1" applyFill="1" applyBorder="1" applyAlignment="1" applyProtection="1">
      <alignment horizontal="right" vertical="center" wrapText="1"/>
      <protection locked="0"/>
    </xf>
    <xf numFmtId="41" fontId="31" fillId="34" borderId="8" xfId="77" applyNumberFormat="1" applyFont="1" applyFill="1" applyBorder="1" applyAlignment="1" applyProtection="1">
      <alignment horizontal="right" vertical="center" wrapText="1"/>
      <protection locked="0"/>
    </xf>
    <xf numFmtId="41" fontId="29" fillId="34" borderId="3" xfId="77" applyNumberFormat="1" applyFont="1" applyFill="1" applyBorder="1" applyAlignment="1" applyProtection="1">
      <alignment horizontal="right" vertical="center" wrapText="1"/>
      <protection locked="0"/>
    </xf>
    <xf numFmtId="41" fontId="29" fillId="34" borderId="2" xfId="77" applyNumberFormat="1" applyFont="1" applyFill="1" applyBorder="1" applyAlignment="1" applyProtection="1">
      <alignment horizontal="right" vertical="center" wrapText="1"/>
      <protection locked="0"/>
    </xf>
    <xf numFmtId="41" fontId="30" fillId="34" borderId="7" xfId="77" applyNumberFormat="1" applyFont="1" applyFill="1" applyBorder="1" applyAlignment="1" applyProtection="1">
      <alignment horizontal="right" vertical="center" wrapText="1"/>
      <protection locked="0"/>
    </xf>
    <xf numFmtId="41" fontId="30" fillId="34" borderId="8" xfId="77" applyNumberFormat="1" applyFont="1" applyFill="1" applyBorder="1" applyAlignment="1" applyProtection="1">
      <alignment horizontal="right" vertical="center" wrapText="1"/>
      <protection locked="0"/>
    </xf>
    <xf numFmtId="41" fontId="31" fillId="0" borderId="8" xfId="77" applyNumberFormat="1" applyFont="1" applyFill="1" applyBorder="1" applyAlignment="1" applyProtection="1">
      <alignment horizontal="right" vertical="center" wrapText="1"/>
      <protection locked="0"/>
    </xf>
    <xf numFmtId="49" fontId="45" fillId="0" borderId="11" xfId="0" applyNumberFormat="1" applyFont="1" applyBorder="1" applyAlignment="1" applyProtection="1">
      <alignment horizontal="left" vertical="center" indent="1"/>
      <protection locked="0"/>
    </xf>
    <xf numFmtId="0" fontId="31" fillId="34" borderId="9" xfId="0" applyFont="1" applyFill="1" applyBorder="1" applyAlignment="1" applyProtection="1">
      <alignment horizontal="right" vertical="center" wrapText="1"/>
      <protection locked="0"/>
    </xf>
    <xf numFmtId="165" fontId="29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29" fillId="34" borderId="5" xfId="0" applyNumberFormat="1" applyFont="1" applyFill="1" applyBorder="1" applyAlignment="1" applyProtection="1">
      <alignment horizontal="right" vertical="center" wrapText="1"/>
      <protection locked="0"/>
    </xf>
    <xf numFmtId="165" fontId="31" fillId="34" borderId="9" xfId="0" applyNumberFormat="1" applyFont="1" applyFill="1" applyBorder="1" applyAlignment="1" applyProtection="1">
      <alignment horizontal="right" vertical="center" wrapText="1"/>
      <protection locked="0"/>
    </xf>
    <xf numFmtId="165" fontId="29" fillId="0" borderId="5" xfId="0" applyNumberFormat="1" applyFont="1" applyBorder="1" applyAlignment="1" applyProtection="1">
      <alignment horizontal="right" vertical="center" wrapText="1"/>
      <protection locked="0"/>
    </xf>
    <xf numFmtId="165" fontId="30" fillId="34" borderId="9" xfId="0" applyNumberFormat="1" applyFont="1" applyFill="1" applyBorder="1" applyAlignment="1" applyProtection="1">
      <alignment horizontal="right" vertical="center" wrapText="1"/>
      <protection locked="0"/>
    </xf>
    <xf numFmtId="165" fontId="30" fillId="34" borderId="8" xfId="0" applyNumberFormat="1" applyFont="1" applyFill="1" applyBorder="1" applyAlignment="1" applyProtection="1">
      <alignment horizontal="right" vertical="center" wrapText="1"/>
      <protection locked="0"/>
    </xf>
    <xf numFmtId="0" fontId="37" fillId="34" borderId="0" xfId="0" applyFont="1" applyFill="1" applyAlignment="1" applyProtection="1">
      <alignment horizontal="left" wrapText="1"/>
      <protection locked="0"/>
    </xf>
    <xf numFmtId="0" fontId="7" fillId="34" borderId="5" xfId="0" applyFont="1" applyFill="1" applyBorder="1" applyAlignment="1" applyProtection="1">
      <alignment horizontal="left" vertical="center"/>
      <protection locked="0"/>
    </xf>
    <xf numFmtId="0" fontId="28" fillId="34" borderId="9" xfId="2" applyFont="1" applyFill="1" applyBorder="1" applyAlignment="1" applyProtection="1">
      <alignment horizontal="center" vertical="center"/>
      <protection locked="0"/>
    </xf>
    <xf numFmtId="0" fontId="28" fillId="34" borderId="13" xfId="2" applyFont="1" applyFill="1" applyBorder="1" applyAlignment="1" applyProtection="1">
      <alignment horizontal="center" vertical="center"/>
      <protection locked="0"/>
    </xf>
    <xf numFmtId="49" fontId="32" fillId="34" borderId="10" xfId="0" applyNumberFormat="1" applyFont="1" applyFill="1" applyBorder="1" applyAlignment="1" applyProtection="1">
      <alignment horizontal="center"/>
      <protection locked="0"/>
    </xf>
    <xf numFmtId="0" fontId="32" fillId="34" borderId="12" xfId="0" applyFont="1" applyFill="1" applyBorder="1" applyAlignment="1" applyProtection="1">
      <alignment horizontal="center"/>
      <protection locked="0"/>
    </xf>
    <xf numFmtId="0" fontId="33" fillId="34" borderId="12" xfId="0" applyFont="1" applyFill="1" applyBorder="1" applyProtection="1">
      <protection locked="0"/>
    </xf>
  </cellXfs>
  <cellStyles count="79">
    <cellStyle name="20% - Accent1" xfId="21" builtinId="30" customBuiltin="1"/>
    <cellStyle name="20% - Accent1 2" xfId="48" xr:uid="{00000000-0005-0000-0000-000001000000}"/>
    <cellStyle name="20% - Accent1 3" xfId="62" xr:uid="{00000000-0005-0000-0000-000002000000}"/>
    <cellStyle name="20% - Accent2" xfId="25" builtinId="34" customBuiltin="1"/>
    <cellStyle name="20% - Accent2 2" xfId="50" xr:uid="{00000000-0005-0000-0000-000004000000}"/>
    <cellStyle name="20% - Accent2 3" xfId="64" xr:uid="{00000000-0005-0000-0000-000005000000}"/>
    <cellStyle name="20% - Accent3" xfId="29" builtinId="38" customBuiltin="1"/>
    <cellStyle name="20% - Accent3 2" xfId="52" xr:uid="{00000000-0005-0000-0000-000007000000}"/>
    <cellStyle name="20% - Accent3 3" xfId="66" xr:uid="{00000000-0005-0000-0000-000008000000}"/>
    <cellStyle name="20% - Accent4" xfId="33" builtinId="42" customBuiltin="1"/>
    <cellStyle name="20% - Accent4 2" xfId="54" xr:uid="{00000000-0005-0000-0000-00000A000000}"/>
    <cellStyle name="20% - Accent4 3" xfId="68" xr:uid="{00000000-0005-0000-0000-00000B000000}"/>
    <cellStyle name="20% - Accent5" xfId="37" builtinId="46" customBuiltin="1"/>
    <cellStyle name="20% - Accent5 2" xfId="56" xr:uid="{00000000-0005-0000-0000-00000D000000}"/>
    <cellStyle name="20% - Accent5 3" xfId="70" xr:uid="{00000000-0005-0000-0000-00000E000000}"/>
    <cellStyle name="20% - Accent6" xfId="41" builtinId="50" customBuiltin="1"/>
    <cellStyle name="20% - Accent6 2" xfId="58" xr:uid="{00000000-0005-0000-0000-000010000000}"/>
    <cellStyle name="20% - Accent6 3" xfId="72" xr:uid="{00000000-0005-0000-0000-000011000000}"/>
    <cellStyle name="40% - Accent1" xfId="22" builtinId="31" customBuiltin="1"/>
    <cellStyle name="40% - Accent1 2" xfId="49" xr:uid="{00000000-0005-0000-0000-000013000000}"/>
    <cellStyle name="40% - Accent1 3" xfId="63" xr:uid="{00000000-0005-0000-0000-000014000000}"/>
    <cellStyle name="40% - Accent2" xfId="26" builtinId="35" customBuiltin="1"/>
    <cellStyle name="40% - Accent2 2" xfId="51" xr:uid="{00000000-0005-0000-0000-000016000000}"/>
    <cellStyle name="40% - Accent2 3" xfId="65" xr:uid="{00000000-0005-0000-0000-000017000000}"/>
    <cellStyle name="40% - Accent3" xfId="30" builtinId="39" customBuiltin="1"/>
    <cellStyle name="40% - Accent3 2" xfId="53" xr:uid="{00000000-0005-0000-0000-000019000000}"/>
    <cellStyle name="40% - Accent3 3" xfId="67" xr:uid="{00000000-0005-0000-0000-00001A000000}"/>
    <cellStyle name="40% - Accent4" xfId="34" builtinId="43" customBuiltin="1"/>
    <cellStyle name="40% - Accent4 2" xfId="55" xr:uid="{00000000-0005-0000-0000-00001C000000}"/>
    <cellStyle name="40% - Accent4 3" xfId="69" xr:uid="{00000000-0005-0000-0000-00001D000000}"/>
    <cellStyle name="40% - Accent5" xfId="38" builtinId="47" customBuiltin="1"/>
    <cellStyle name="40% - Accent5 2" xfId="57" xr:uid="{00000000-0005-0000-0000-00001F000000}"/>
    <cellStyle name="40% - Accent5 3" xfId="71" xr:uid="{00000000-0005-0000-0000-000020000000}"/>
    <cellStyle name="40% - Accent6" xfId="42" builtinId="51" customBuiltin="1"/>
    <cellStyle name="40% - Accent6 2" xfId="59" xr:uid="{00000000-0005-0000-0000-000022000000}"/>
    <cellStyle name="40% - Accent6 3" xfId="73" xr:uid="{00000000-0005-0000-0000-000023000000}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77" builtinId="3"/>
    <cellStyle name="Comma 2" xfId="1" xr:uid="{00000000-0005-0000-0000-000033000000}"/>
    <cellStyle name="Comma 3" xfId="76" xr:uid="{00000000-0005-0000-0000-000034000000}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2" xr:uid="{00000000-0005-0000-0000-00003F000000}"/>
    <cellStyle name="Normal 3" xfId="3" xr:uid="{00000000-0005-0000-0000-000040000000}"/>
    <cellStyle name="Normal 4" xfId="44" xr:uid="{00000000-0005-0000-0000-000041000000}"/>
    <cellStyle name="Normal 5" xfId="46" xr:uid="{00000000-0005-0000-0000-000042000000}"/>
    <cellStyle name="Normal 6" xfId="60" xr:uid="{00000000-0005-0000-0000-000043000000}"/>
    <cellStyle name="Normal 7" xfId="74" xr:uid="{00000000-0005-0000-0000-000044000000}"/>
    <cellStyle name="Normal 8" xfId="75" xr:uid="{00000000-0005-0000-0000-000045000000}"/>
    <cellStyle name="Note 2" xfId="45" xr:uid="{00000000-0005-0000-0000-000046000000}"/>
    <cellStyle name="Note 3" xfId="47" xr:uid="{00000000-0005-0000-0000-000047000000}"/>
    <cellStyle name="Note 4" xfId="61" xr:uid="{00000000-0005-0000-0000-000048000000}"/>
    <cellStyle name="Output" xfId="13" builtinId="21" customBuiltin="1"/>
    <cellStyle name="Percent" xfId="78" builtinId="5"/>
    <cellStyle name="Title" xfId="4" builtinId="15" customBuiltin="1"/>
    <cellStyle name="Total" xfId="19" builtinId="25" customBuiltin="1"/>
    <cellStyle name="Warning Text" xfId="17" builtinId="11" customBuiltin="1"/>
  </cellStyles>
  <dxfs count="1">
    <dxf>
      <fill>
        <patternFill>
          <bgColor rgb="FF0070C0"/>
        </patternFill>
      </fill>
    </dxf>
  </dxfs>
  <tableStyles count="0" defaultTableStyle="TableStyleMedium9" defaultPivotStyle="PivotStyleLight16"/>
  <colors>
    <mruColors>
      <color rgb="FF333333"/>
      <color rgb="FF00CC66"/>
      <color rgb="FF0000FF"/>
      <color rgb="FF339933"/>
      <color rgb="FF00FF00"/>
      <color rgb="FF008000"/>
      <color rgb="FF009900"/>
      <color rgb="FF00CC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ZJ6HG\Desktop\Quarter%20Press%20Release\Press%20Release%20Template-VSNA%20and%20Audit_FINAL.xlsx" TargetMode="External"/><Relationship Id="rId1" Type="http://schemas.openxmlformats.org/officeDocument/2006/relationships/externalLinkPath" Target="Press%20Release%20Template-VSNA%20and%20Audit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_Brand_Page"/>
      <sheetName val="Audit-CT"/>
      <sheetName val="VSNA"/>
      <sheetName val="PR Contacts"/>
    </sheetNames>
    <sheetDataSet>
      <sheetData sheetId="0"/>
      <sheetData sheetId="1">
        <row r="1">
          <cell r="A1" t="str">
            <v>Brands are Buick, Cadillac, Chevrolet, GMC and BrightDrop</v>
          </cell>
        </row>
        <row r="2">
          <cell r="A2" t="str">
            <v>Discontinued Brands are Hummer, Pontiac, Saab, and Saturn</v>
          </cell>
          <cell r="H2" t="str">
            <v>discontinued</v>
          </cell>
        </row>
        <row r="4">
          <cell r="A4" t="str">
            <v>Express</v>
          </cell>
          <cell r="B4">
            <v>13971</v>
          </cell>
          <cell r="C4">
            <v>10114</v>
          </cell>
          <cell r="D4">
            <v>44221</v>
          </cell>
          <cell r="E4">
            <v>40660</v>
          </cell>
          <cell r="H4">
            <v>38.1</v>
          </cell>
          <cell r="I4">
            <v>34.6</v>
          </cell>
          <cell r="J4">
            <v>8.8000000000000007</v>
          </cell>
        </row>
        <row r="5">
          <cell r="A5" t="str">
            <v>Savana</v>
          </cell>
          <cell r="B5">
            <v>4230</v>
          </cell>
          <cell r="C5">
            <v>2527</v>
          </cell>
          <cell r="D5">
            <v>18585</v>
          </cell>
          <cell r="E5">
            <v>21788</v>
          </cell>
          <cell r="H5">
            <v>67.400000000000006</v>
          </cell>
          <cell r="I5">
            <v>63.1</v>
          </cell>
          <cell r="J5">
            <v>-14.7</v>
          </cell>
        </row>
        <row r="6">
          <cell r="A6" t="str">
            <v>Suburban</v>
          </cell>
          <cell r="B6">
            <v>13886</v>
          </cell>
          <cell r="C6">
            <v>10144</v>
          </cell>
          <cell r="D6">
            <v>44398</v>
          </cell>
          <cell r="E6">
            <v>52820</v>
          </cell>
          <cell r="H6">
            <v>36.9</v>
          </cell>
          <cell r="I6">
            <v>33.4</v>
          </cell>
          <cell r="J6">
            <v>-15.9</v>
          </cell>
        </row>
        <row r="7">
          <cell r="A7" t="str">
            <v>Silverado</v>
          </cell>
          <cell r="B7">
            <v>147868</v>
          </cell>
          <cell r="C7">
            <v>143390</v>
          </cell>
          <cell r="D7">
            <v>542517</v>
          </cell>
          <cell r="E7">
            <v>555148</v>
          </cell>
          <cell r="H7">
            <v>3.1</v>
          </cell>
          <cell r="I7">
            <v>0.5</v>
          </cell>
          <cell r="J7">
            <v>-2.2999999999999998</v>
          </cell>
        </row>
        <row r="8">
          <cell r="A8" t="str">
            <v>Yukon</v>
          </cell>
          <cell r="B8">
            <v>17260</v>
          </cell>
          <cell r="C8">
            <v>10793</v>
          </cell>
          <cell r="D8">
            <v>52703</v>
          </cell>
          <cell r="E8">
            <v>45498</v>
          </cell>
          <cell r="H8">
            <v>59.9</v>
          </cell>
          <cell r="I8">
            <v>55.8</v>
          </cell>
          <cell r="J8">
            <v>15.8</v>
          </cell>
        </row>
        <row r="9">
          <cell r="A9" t="str">
            <v>Yukon XL</v>
          </cell>
          <cell r="B9">
            <v>11259</v>
          </cell>
          <cell r="C9">
            <v>8328</v>
          </cell>
          <cell r="D9">
            <v>34609</v>
          </cell>
          <cell r="E9">
            <v>36773</v>
          </cell>
          <cell r="H9">
            <v>35.200000000000003</v>
          </cell>
          <cell r="I9">
            <v>31.7</v>
          </cell>
          <cell r="J9">
            <v>-5.9</v>
          </cell>
        </row>
        <row r="10">
          <cell r="A10" t="str">
            <v>Yukon Total</v>
          </cell>
          <cell r="B10">
            <v>28519</v>
          </cell>
          <cell r="C10">
            <v>19121</v>
          </cell>
          <cell r="D10">
            <v>87312</v>
          </cell>
          <cell r="E10">
            <v>82271</v>
          </cell>
          <cell r="H10">
            <v>49.2</v>
          </cell>
          <cell r="I10">
            <v>45.3</v>
          </cell>
          <cell r="J10">
            <v>6.1</v>
          </cell>
        </row>
        <row r="11">
          <cell r="A11" t="str">
            <v>Escalade</v>
          </cell>
          <cell r="B11">
            <v>8534</v>
          </cell>
          <cell r="C11">
            <v>6648</v>
          </cell>
          <cell r="D11">
            <v>26448</v>
          </cell>
          <cell r="E11">
            <v>26257</v>
          </cell>
          <cell r="H11">
            <v>28.4</v>
          </cell>
          <cell r="I11">
            <v>25.1</v>
          </cell>
          <cell r="J11">
            <v>0.7</v>
          </cell>
        </row>
        <row r="12">
          <cell r="A12" t="str">
            <v>Escalade ESV</v>
          </cell>
          <cell r="B12">
            <v>4475</v>
          </cell>
          <cell r="C12">
            <v>3558</v>
          </cell>
          <cell r="D12">
            <v>14553</v>
          </cell>
          <cell r="E12">
            <v>15432</v>
          </cell>
          <cell r="H12">
            <v>25.8</v>
          </cell>
          <cell r="I12">
            <v>22.5</v>
          </cell>
          <cell r="J12">
            <v>-5.7</v>
          </cell>
        </row>
        <row r="13">
          <cell r="A13" t="str">
            <v>ESCALADE IQ EV</v>
          </cell>
          <cell r="B13">
            <v>670</v>
          </cell>
          <cell r="C13">
            <v>0</v>
          </cell>
          <cell r="D13">
            <v>670</v>
          </cell>
          <cell r="E13">
            <v>0</v>
          </cell>
          <cell r="H13" t="str">
            <v>***.*</v>
          </cell>
          <cell r="I13" t="str">
            <v>***.*</v>
          </cell>
          <cell r="J13" t="str">
            <v>***.*</v>
          </cell>
        </row>
        <row r="14">
          <cell r="A14" t="str">
            <v>Escalade Total</v>
          </cell>
          <cell r="B14">
            <v>13009</v>
          </cell>
          <cell r="C14">
            <v>10206</v>
          </cell>
          <cell r="D14">
            <v>41001</v>
          </cell>
          <cell r="E14">
            <v>41689</v>
          </cell>
          <cell r="H14">
            <v>27.5</v>
          </cell>
          <cell r="I14">
            <v>24.2</v>
          </cell>
          <cell r="J14">
            <v>-1.7</v>
          </cell>
        </row>
        <row r="16">
          <cell r="B16">
            <v>2</v>
          </cell>
          <cell r="C16">
            <v>3</v>
          </cell>
          <cell r="D16">
            <v>4</v>
          </cell>
          <cell r="E16">
            <v>5</v>
          </cell>
          <cell r="F16">
            <v>11</v>
          </cell>
          <cell r="H16">
            <v>7</v>
          </cell>
          <cell r="J16">
            <v>9</v>
          </cell>
        </row>
        <row r="17">
          <cell r="B17" t="str">
            <v xml:space="preserve"> </v>
          </cell>
          <cell r="D17" t="str">
            <v>(CALENDAR YEAR-TO-DATE)</v>
          </cell>
          <cell r="J17" t="str">
            <v>(CALENDAR YEAR-TO-DATE)</v>
          </cell>
        </row>
        <row r="18">
          <cell r="H18" t="str">
            <v xml:space="preserve"> </v>
          </cell>
          <cell r="J18">
            <v>0</v>
          </cell>
        </row>
        <row r="19">
          <cell r="B19">
            <v>2024</v>
          </cell>
          <cell r="C19">
            <v>2023</v>
          </cell>
          <cell r="D19">
            <v>2024</v>
          </cell>
          <cell r="E19">
            <v>2023</v>
          </cell>
          <cell r="F19" t="str">
            <v>% Change Volume</v>
          </cell>
          <cell r="H19" t="str">
            <v>%Change Volume</v>
          </cell>
          <cell r="I19" t="str">
            <v>%Chg per S/D</v>
          </cell>
          <cell r="J19" t="str">
            <v>%Change Volume</v>
          </cell>
        </row>
        <row r="21">
          <cell r="A21" t="str">
            <v>Zevo 400</v>
          </cell>
          <cell r="B21">
            <v>127</v>
          </cell>
          <cell r="C21">
            <v>14</v>
          </cell>
          <cell r="D21">
            <v>314</v>
          </cell>
          <cell r="E21">
            <v>14</v>
          </cell>
          <cell r="F21">
            <v>2142.8571428571427</v>
          </cell>
          <cell r="H21">
            <v>807.14285714285711</v>
          </cell>
          <cell r="I21">
            <v>783.9</v>
          </cell>
          <cell r="J21">
            <v>2142.8571428571427</v>
          </cell>
        </row>
        <row r="22">
          <cell r="A22" t="str">
            <v>Zevo 600</v>
          </cell>
          <cell r="B22">
            <v>410</v>
          </cell>
          <cell r="C22">
            <v>150</v>
          </cell>
          <cell r="D22">
            <v>1215</v>
          </cell>
          <cell r="E22">
            <v>483</v>
          </cell>
          <cell r="F22">
            <v>151.55279503105589</v>
          </cell>
          <cell r="H22">
            <v>173.33333333333334</v>
          </cell>
          <cell r="I22">
            <v>166.3</v>
          </cell>
          <cell r="J22">
            <v>151.55279503105589</v>
          </cell>
        </row>
        <row r="23">
          <cell r="A23" t="str">
            <v>BrightDrop Total</v>
          </cell>
          <cell r="B23">
            <v>537</v>
          </cell>
          <cell r="C23">
            <v>164</v>
          </cell>
          <cell r="D23">
            <v>1529</v>
          </cell>
          <cell r="E23">
            <v>497</v>
          </cell>
          <cell r="F23">
            <v>151.55279503105589</v>
          </cell>
          <cell r="H23">
            <v>227.4390243902439</v>
          </cell>
          <cell r="I23">
            <v>219</v>
          </cell>
          <cell r="J23">
            <v>207.64587525150904</v>
          </cell>
        </row>
        <row r="24">
          <cell r="A24" t="str">
            <v>Enclave</v>
          </cell>
          <cell r="B24">
            <v>7252</v>
          </cell>
          <cell r="C24">
            <v>10929</v>
          </cell>
          <cell r="D24">
            <v>26400</v>
          </cell>
          <cell r="E24">
            <v>39411</v>
          </cell>
          <cell r="F24">
            <v>-33</v>
          </cell>
          <cell r="H24">
            <v>-33.644432244487142</v>
          </cell>
          <cell r="I24">
            <v>-35.299999999999997</v>
          </cell>
          <cell r="J24">
            <v>-33.013625637512369</v>
          </cell>
        </row>
        <row r="25">
          <cell r="A25" t="str">
            <v>Encore</v>
          </cell>
          <cell r="B25">
            <v>0</v>
          </cell>
          <cell r="C25">
            <v>122</v>
          </cell>
          <cell r="D25">
            <v>126</v>
          </cell>
          <cell r="E25">
            <v>5887</v>
          </cell>
          <cell r="F25">
            <v>-97.9</v>
          </cell>
          <cell r="H25">
            <v>-100</v>
          </cell>
          <cell r="I25" t="str">
            <v>***.*</v>
          </cell>
          <cell r="J25">
            <v>-97.859690844233057</v>
          </cell>
        </row>
        <row r="26">
          <cell r="A26" t="str">
            <v>Encore GX</v>
          </cell>
          <cell r="B26">
            <v>13593</v>
          </cell>
          <cell r="C26">
            <v>13755</v>
          </cell>
          <cell r="D26">
            <v>58239</v>
          </cell>
          <cell r="E26">
            <v>64149</v>
          </cell>
          <cell r="F26">
            <v>-9.1999999999999993</v>
          </cell>
          <cell r="H26">
            <v>-1.1777535441657578</v>
          </cell>
          <cell r="I26">
            <v>-3.7</v>
          </cell>
          <cell r="J26">
            <v>-9.212926156292383</v>
          </cell>
        </row>
        <row r="27">
          <cell r="A27" t="str">
            <v>Envista</v>
          </cell>
          <cell r="B27">
            <v>12426</v>
          </cell>
          <cell r="C27">
            <v>7917</v>
          </cell>
          <cell r="D27">
            <v>51316</v>
          </cell>
          <cell r="E27">
            <v>13302</v>
          </cell>
          <cell r="F27">
            <v>285.8</v>
          </cell>
          <cell r="H27">
            <v>56.953391436150056</v>
          </cell>
          <cell r="I27">
            <v>52.9</v>
          </cell>
          <cell r="J27">
            <v>285.77657495113516</v>
          </cell>
        </row>
        <row r="28">
          <cell r="A28" t="str">
            <v>Envision</v>
          </cell>
          <cell r="B28">
            <v>12915</v>
          </cell>
          <cell r="C28">
            <v>9439</v>
          </cell>
          <cell r="D28">
            <v>47340</v>
          </cell>
          <cell r="E28">
            <v>44281</v>
          </cell>
          <cell r="F28">
            <v>6.9</v>
          </cell>
          <cell r="H28">
            <v>36.825934950736304</v>
          </cell>
          <cell r="I28">
            <v>33.299999999999997</v>
          </cell>
          <cell r="J28">
            <v>6.9081547390528675</v>
          </cell>
        </row>
        <row r="29">
          <cell r="A29" t="str">
            <v>Buick Total</v>
          </cell>
          <cell r="B29">
            <v>46186</v>
          </cell>
          <cell r="C29">
            <v>42162</v>
          </cell>
          <cell r="D29">
            <v>183421</v>
          </cell>
          <cell r="E29">
            <v>167030</v>
          </cell>
          <cell r="H29">
            <v>9.5441392723305345</v>
          </cell>
          <cell r="I29">
            <v>6.7</v>
          </cell>
          <cell r="J29">
            <v>9.8132072082859381</v>
          </cell>
        </row>
        <row r="30">
          <cell r="A30" t="str">
            <v>CT4</v>
          </cell>
          <cell r="B30">
            <v>1308</v>
          </cell>
          <cell r="C30">
            <v>1805</v>
          </cell>
          <cell r="D30">
            <v>6208</v>
          </cell>
          <cell r="E30">
            <v>9144</v>
          </cell>
          <cell r="F30">
            <v>-32.1</v>
          </cell>
          <cell r="H30">
            <v>-27.534626038781163</v>
          </cell>
          <cell r="I30">
            <v>-29.4</v>
          </cell>
          <cell r="J30">
            <v>-32.108486439195097</v>
          </cell>
        </row>
        <row r="31">
          <cell r="A31" t="str">
            <v>CT5</v>
          </cell>
          <cell r="B31">
            <v>3870</v>
          </cell>
          <cell r="C31">
            <v>4196</v>
          </cell>
          <cell r="D31">
            <v>14861</v>
          </cell>
          <cell r="E31">
            <v>18593</v>
          </cell>
          <cell r="F31">
            <v>-20.100000000000001</v>
          </cell>
          <cell r="H31">
            <v>-7.7693040991420395</v>
          </cell>
          <cell r="I31">
            <v>-10.1</v>
          </cell>
          <cell r="J31">
            <v>-20.072070133921368</v>
          </cell>
        </row>
        <row r="32">
          <cell r="A32" t="str">
            <v>Escalade</v>
          </cell>
          <cell r="B32">
            <v>8534</v>
          </cell>
          <cell r="C32">
            <v>6648</v>
          </cell>
          <cell r="D32">
            <v>26448</v>
          </cell>
          <cell r="E32">
            <v>26257</v>
          </cell>
          <cell r="F32">
            <v>0.7</v>
          </cell>
          <cell r="H32">
            <v>28.369434416365824</v>
          </cell>
          <cell r="I32">
            <v>25.1</v>
          </cell>
          <cell r="J32">
            <v>0.72742506760102066</v>
          </cell>
        </row>
        <row r="33">
          <cell r="A33" t="str">
            <v>Escalade ESV</v>
          </cell>
          <cell r="B33">
            <v>4475</v>
          </cell>
          <cell r="C33">
            <v>3558</v>
          </cell>
          <cell r="D33">
            <v>14553</v>
          </cell>
          <cell r="E33">
            <v>15432</v>
          </cell>
          <cell r="F33">
            <v>-5.7</v>
          </cell>
          <cell r="H33">
            <v>25.772906127037658</v>
          </cell>
          <cell r="I33">
            <v>22.5</v>
          </cell>
          <cell r="J33">
            <v>-5.6959564541213066</v>
          </cell>
        </row>
        <row r="34">
          <cell r="A34" t="str">
            <v>ESCALADE IQ EV</v>
          </cell>
          <cell r="B34">
            <v>670</v>
          </cell>
          <cell r="C34">
            <v>0</v>
          </cell>
          <cell r="D34">
            <v>670</v>
          </cell>
          <cell r="E34">
            <v>0</v>
          </cell>
          <cell r="F34" t="str">
            <v>***.*</v>
          </cell>
          <cell r="H34" t="str">
            <v>***.*</v>
          </cell>
          <cell r="I34" t="str">
            <v>***.*</v>
          </cell>
          <cell r="J34" t="str">
            <v>***.*</v>
          </cell>
        </row>
        <row r="35">
          <cell r="A35" t="str">
            <v>OPTIQ EV</v>
          </cell>
          <cell r="B35" t="str">
            <v/>
          </cell>
          <cell r="C35" t="str">
            <v/>
          </cell>
          <cell r="D35" t="str">
            <v/>
          </cell>
          <cell r="E35">
            <v>0</v>
          </cell>
          <cell r="F35" t="str">
            <v>***.*</v>
          </cell>
          <cell r="H35" t="str">
            <v>***.*</v>
          </cell>
          <cell r="I35" t="e">
            <v>#VALUE!</v>
          </cell>
          <cell r="J35" t="str">
            <v>***.*</v>
          </cell>
        </row>
        <row r="36">
          <cell r="A36" t="str">
            <v>LYRIQ</v>
          </cell>
          <cell r="B36">
            <v>8084</v>
          </cell>
          <cell r="C36">
            <v>3820</v>
          </cell>
          <cell r="D36">
            <v>28402</v>
          </cell>
          <cell r="E36">
            <v>9154</v>
          </cell>
          <cell r="F36">
            <v>210.3</v>
          </cell>
          <cell r="H36">
            <v>111.62303664921467</v>
          </cell>
          <cell r="I36">
            <v>106.2</v>
          </cell>
          <cell r="J36">
            <v>210.26873497924404</v>
          </cell>
        </row>
        <row r="37">
          <cell r="A37" t="str">
            <v>XT4</v>
          </cell>
          <cell r="B37">
            <v>6717</v>
          </cell>
          <cell r="C37">
            <v>4900</v>
          </cell>
          <cell r="D37">
            <v>22405</v>
          </cell>
          <cell r="E37">
            <v>22707</v>
          </cell>
          <cell r="F37">
            <v>-1.3</v>
          </cell>
          <cell r="H37">
            <v>37.081632653061227</v>
          </cell>
          <cell r="I37">
            <v>33.6</v>
          </cell>
          <cell r="J37">
            <v>-1.3299863478222576</v>
          </cell>
        </row>
        <row r="38">
          <cell r="A38" t="str">
            <v>XT5</v>
          </cell>
          <cell r="B38">
            <v>8588</v>
          </cell>
          <cell r="C38">
            <v>6496</v>
          </cell>
          <cell r="D38">
            <v>26432</v>
          </cell>
          <cell r="E38">
            <v>26808</v>
          </cell>
          <cell r="F38">
            <v>-1.4</v>
          </cell>
          <cell r="H38">
            <v>32.204433497536947</v>
          </cell>
          <cell r="I38">
            <v>28.8</v>
          </cell>
          <cell r="J38">
            <v>-1.4025663980901224</v>
          </cell>
        </row>
        <row r="39">
          <cell r="A39" t="str">
            <v>XT6</v>
          </cell>
          <cell r="B39">
            <v>6838</v>
          </cell>
          <cell r="C39">
            <v>4955</v>
          </cell>
          <cell r="D39">
            <v>20225</v>
          </cell>
          <cell r="E39">
            <v>19119</v>
          </cell>
          <cell r="F39">
            <v>5.8</v>
          </cell>
          <cell r="H39">
            <v>38.002018163471242</v>
          </cell>
          <cell r="I39">
            <v>34.5</v>
          </cell>
          <cell r="J39">
            <v>5.7848213818714367</v>
          </cell>
        </row>
        <row r="40">
          <cell r="A40" t="str">
            <v>Cadillac Total</v>
          </cell>
          <cell r="B40">
            <v>49084</v>
          </cell>
          <cell r="C40">
            <v>36378</v>
          </cell>
          <cell r="D40">
            <v>160204</v>
          </cell>
          <cell r="E40">
            <v>147214</v>
          </cell>
          <cell r="F40">
            <v>8.8000000000000007</v>
          </cell>
          <cell r="H40">
            <v>34.927703557094944</v>
          </cell>
          <cell r="I40">
            <v>31.5</v>
          </cell>
          <cell r="J40">
            <v>8.823889032293124</v>
          </cell>
        </row>
        <row r="41">
          <cell r="A41" t="str">
            <v>Blazer</v>
          </cell>
          <cell r="B41">
            <v>12031</v>
          </cell>
          <cell r="C41">
            <v>16653</v>
          </cell>
          <cell r="D41">
            <v>52576</v>
          </cell>
          <cell r="E41">
            <v>65511</v>
          </cell>
          <cell r="F41">
            <v>-19.7</v>
          </cell>
          <cell r="H41">
            <v>-27.754758902299887</v>
          </cell>
          <cell r="I41">
            <v>-29.6</v>
          </cell>
          <cell r="J41">
            <v>-19.744775686525927</v>
          </cell>
        </row>
        <row r="42">
          <cell r="A42" t="str">
            <v>Blazer EV</v>
          </cell>
          <cell r="B42">
            <v>7883</v>
          </cell>
          <cell r="C42">
            <v>463</v>
          </cell>
          <cell r="D42">
            <v>23115</v>
          </cell>
          <cell r="E42">
            <v>482</v>
          </cell>
          <cell r="F42" t="str">
            <v>***.*</v>
          </cell>
          <cell r="H42">
            <v>1602.5917926565874</v>
          </cell>
          <cell r="I42" t="str">
            <v>***.*</v>
          </cell>
          <cell r="J42">
            <v>4695.6431535269712</v>
          </cell>
        </row>
        <row r="43">
          <cell r="A43" t="str">
            <v>Bolt EV</v>
          </cell>
          <cell r="B43">
            <v>15</v>
          </cell>
          <cell r="C43">
            <v>3789</v>
          </cell>
          <cell r="D43">
            <v>2858</v>
          </cell>
          <cell r="E43">
            <v>23164</v>
          </cell>
          <cell r="F43">
            <v>-87.7</v>
          </cell>
          <cell r="H43">
            <v>-99.604117181314336</v>
          </cell>
          <cell r="I43">
            <v>-99.6</v>
          </cell>
          <cell r="J43">
            <v>-87.661889138318088</v>
          </cell>
        </row>
        <row r="44">
          <cell r="A44" t="str">
            <v>Bolt EUV</v>
          </cell>
          <cell r="B44">
            <v>30</v>
          </cell>
          <cell r="C44">
            <v>8762</v>
          </cell>
          <cell r="D44">
            <v>5769</v>
          </cell>
          <cell r="E44">
            <v>38881</v>
          </cell>
          <cell r="F44">
            <v>-85.2</v>
          </cell>
          <cell r="H44">
            <v>-99.657612417256331</v>
          </cell>
          <cell r="I44">
            <v>-99.7</v>
          </cell>
          <cell r="J44">
            <v>-85.162418662071445</v>
          </cell>
        </row>
        <row r="45">
          <cell r="A45" t="str">
            <v>Bolt EV / Bolt EUV</v>
          </cell>
          <cell r="B45">
            <v>45</v>
          </cell>
          <cell r="C45">
            <v>12551</v>
          </cell>
          <cell r="D45">
            <v>8627</v>
          </cell>
          <cell r="E45">
            <v>62045</v>
          </cell>
          <cell r="F45">
            <v>-86.1</v>
          </cell>
          <cell r="H45">
            <v>-99.641462831646876</v>
          </cell>
          <cell r="I45">
            <v>-99.7</v>
          </cell>
          <cell r="J45">
            <v>-86.095575791764048</v>
          </cell>
        </row>
        <row r="46">
          <cell r="A46" t="str">
            <v>Camaro</v>
          </cell>
          <cell r="B46">
            <v>109</v>
          </cell>
          <cell r="C46">
            <v>6340</v>
          </cell>
          <cell r="D46">
            <v>5859</v>
          </cell>
          <cell r="E46">
            <v>31028</v>
          </cell>
          <cell r="F46">
            <v>-81.099999999999994</v>
          </cell>
          <cell r="H46">
            <v>-98.280757097791792</v>
          </cell>
          <cell r="I46">
            <v>-98.3</v>
          </cell>
          <cell r="J46">
            <v>-81.117055562717539</v>
          </cell>
        </row>
        <row r="47">
          <cell r="A47" t="str">
            <v>Colorado</v>
          </cell>
          <cell r="B47">
            <v>27302</v>
          </cell>
          <cell r="C47">
            <v>12396</v>
          </cell>
          <cell r="D47">
            <v>98012</v>
          </cell>
          <cell r="E47">
            <v>71081</v>
          </cell>
          <cell r="F47">
            <v>37.9</v>
          </cell>
          <cell r="H47">
            <v>120.24846724749921</v>
          </cell>
          <cell r="I47">
            <v>114.6</v>
          </cell>
          <cell r="J47">
            <v>37.887761849158004</v>
          </cell>
        </row>
        <row r="48">
          <cell r="A48" t="str">
            <v>Corvette</v>
          </cell>
          <cell r="B48">
            <v>7619</v>
          </cell>
          <cell r="C48">
            <v>8915</v>
          </cell>
          <cell r="D48">
            <v>33330</v>
          </cell>
          <cell r="E48">
            <v>34353</v>
          </cell>
          <cell r="F48">
            <v>-3</v>
          </cell>
          <cell r="H48">
            <v>-14.537296690970274</v>
          </cell>
          <cell r="I48">
            <v>-16.7</v>
          </cell>
          <cell r="J48">
            <v>-2.9779058597502401</v>
          </cell>
        </row>
        <row r="49">
          <cell r="A49" t="str">
            <v>Equinox</v>
          </cell>
          <cell r="B49">
            <v>64207</v>
          </cell>
          <cell r="C49">
            <v>58559</v>
          </cell>
          <cell r="D49">
            <v>207730</v>
          </cell>
          <cell r="E49">
            <v>212701</v>
          </cell>
          <cell r="F49">
            <v>-2.2999999999999998</v>
          </cell>
          <cell r="H49">
            <v>9.644973445584796</v>
          </cell>
          <cell r="I49">
            <v>6.8</v>
          </cell>
          <cell r="J49">
            <v>-2.3370835115960902</v>
          </cell>
        </row>
        <row r="50">
          <cell r="A50" t="str">
            <v>Equinox EV</v>
          </cell>
          <cell r="B50">
            <v>18089</v>
          </cell>
          <cell r="C50">
            <v>0</v>
          </cell>
          <cell r="D50">
            <v>28874</v>
          </cell>
          <cell r="E50">
            <v>0</v>
          </cell>
          <cell r="F50" t="str">
            <v>***.*</v>
          </cell>
          <cell r="H50" t="str">
            <v>***.*</v>
          </cell>
          <cell r="I50" t="str">
            <v>***.*</v>
          </cell>
          <cell r="J50" t="str">
            <v>***.*</v>
          </cell>
        </row>
        <row r="51">
          <cell r="A51" t="str">
            <v>Express Cutaway/G Cut</v>
          </cell>
          <cell r="B51">
            <v>3814</v>
          </cell>
          <cell r="C51">
            <v>3662</v>
          </cell>
          <cell r="D51">
            <v>12606</v>
          </cell>
          <cell r="E51">
            <v>15928</v>
          </cell>
          <cell r="F51">
            <v>-20.9</v>
          </cell>
          <cell r="H51">
            <v>4.1507373020207536</v>
          </cell>
          <cell r="I51">
            <v>1.5</v>
          </cell>
          <cell r="J51">
            <v>-20.856353591160222</v>
          </cell>
        </row>
        <row r="52">
          <cell r="A52" t="str">
            <v>Express Cargo/G Van</v>
          </cell>
          <cell r="B52">
            <v>7784</v>
          </cell>
          <cell r="C52">
            <v>5746</v>
          </cell>
          <cell r="D52">
            <v>25354</v>
          </cell>
          <cell r="E52">
            <v>21046</v>
          </cell>
          <cell r="F52">
            <v>20.5</v>
          </cell>
          <cell r="H52">
            <v>35.468151757744522</v>
          </cell>
          <cell r="I52">
            <v>32</v>
          </cell>
          <cell r="J52">
            <v>20.469447876080967</v>
          </cell>
        </row>
        <row r="53">
          <cell r="A53" t="str">
            <v>Express Passenger/G Sport</v>
          </cell>
          <cell r="B53">
            <v>2373</v>
          </cell>
          <cell r="C53">
            <v>706</v>
          </cell>
          <cell r="D53">
            <v>6261</v>
          </cell>
          <cell r="E53">
            <v>3686</v>
          </cell>
          <cell r="F53">
            <v>69.900000000000006</v>
          </cell>
          <cell r="H53">
            <v>236.11898016997168</v>
          </cell>
          <cell r="I53">
            <v>227.5</v>
          </cell>
          <cell r="J53">
            <v>69.858925664677145</v>
          </cell>
        </row>
        <row r="54">
          <cell r="A54" t="str">
            <v>LCF</v>
          </cell>
          <cell r="B54">
            <v>1295</v>
          </cell>
          <cell r="C54">
            <v>1854</v>
          </cell>
          <cell r="D54">
            <v>5409</v>
          </cell>
          <cell r="E54">
            <v>5207</v>
          </cell>
          <cell r="F54">
            <v>3.9</v>
          </cell>
          <cell r="H54">
            <v>-30.151024811218985</v>
          </cell>
          <cell r="I54">
            <v>-31.9</v>
          </cell>
          <cell r="J54">
            <v>3.879393124639908</v>
          </cell>
        </row>
        <row r="55">
          <cell r="A55" t="str">
            <v>Malibu</v>
          </cell>
          <cell r="B55">
            <v>23786</v>
          </cell>
          <cell r="C55">
            <v>18893</v>
          </cell>
          <cell r="D55">
            <v>117319</v>
          </cell>
          <cell r="E55">
            <v>130342</v>
          </cell>
          <cell r="F55">
            <v>-10</v>
          </cell>
          <cell r="H55">
            <v>25.898480918858834</v>
          </cell>
          <cell r="I55">
            <v>22.7</v>
          </cell>
          <cell r="J55">
            <v>-9.9914072210032074</v>
          </cell>
        </row>
        <row r="56">
          <cell r="A56" t="str">
            <v>Silverado MD</v>
          </cell>
          <cell r="B56">
            <v>2779</v>
          </cell>
          <cell r="C56">
            <v>3474</v>
          </cell>
          <cell r="D56">
            <v>10319</v>
          </cell>
          <cell r="E56">
            <v>11829</v>
          </cell>
          <cell r="F56">
            <v>-12.8</v>
          </cell>
          <cell r="H56">
            <v>-20.005757052389178</v>
          </cell>
          <cell r="I56">
            <v>-22.1</v>
          </cell>
          <cell r="J56">
            <v>-12.765237974469523</v>
          </cell>
        </row>
        <row r="57">
          <cell r="A57" t="str">
            <v>Silverado HD</v>
          </cell>
          <cell r="B57">
            <v>54078</v>
          </cell>
          <cell r="C57">
            <v>50518</v>
          </cell>
          <cell r="D57">
            <v>183746</v>
          </cell>
          <cell r="E57">
            <v>188544</v>
          </cell>
          <cell r="F57">
            <v>-2.5</v>
          </cell>
          <cell r="H57">
            <v>7.0469931509560952</v>
          </cell>
          <cell r="I57">
            <v>4.3</v>
          </cell>
          <cell r="J57">
            <v>-2.5447640868974881</v>
          </cell>
        </row>
        <row r="58">
          <cell r="A58" t="str">
            <v>Silverado LD</v>
          </cell>
          <cell r="B58">
            <v>88835</v>
          </cell>
          <cell r="C58">
            <v>89398</v>
          </cell>
          <cell r="D58">
            <v>358771</v>
          </cell>
          <cell r="E58">
            <v>354775</v>
          </cell>
          <cell r="F58">
            <v>1.1000000000000001</v>
          </cell>
          <cell r="H58">
            <v>-0.6297680037584733</v>
          </cell>
          <cell r="I58">
            <v>-3.2</v>
          </cell>
          <cell r="J58">
            <v>1.1263476851525616</v>
          </cell>
        </row>
        <row r="59">
          <cell r="A59" t="str">
            <v>Silverado EV</v>
          </cell>
          <cell r="B59">
            <v>2176</v>
          </cell>
          <cell r="C59">
            <v>443</v>
          </cell>
          <cell r="D59">
            <v>7428</v>
          </cell>
          <cell r="E59">
            <v>461</v>
          </cell>
          <cell r="F59" t="str">
            <v>***.*</v>
          </cell>
          <cell r="H59">
            <v>391.19638826185104</v>
          </cell>
          <cell r="I59">
            <v>378.6</v>
          </cell>
          <cell r="J59">
            <v>1511.2798264642083</v>
          </cell>
        </row>
        <row r="60">
          <cell r="A60" t="str">
            <v>Spark</v>
          </cell>
          <cell r="B60" t="str">
            <v/>
          </cell>
          <cell r="C60">
            <v>8</v>
          </cell>
          <cell r="D60" t="str">
            <v/>
          </cell>
          <cell r="E60">
            <v>162</v>
          </cell>
          <cell r="F60" t="e">
            <v>#VALUE!</v>
          </cell>
          <cell r="H60" t="str">
            <v>***.*</v>
          </cell>
          <cell r="I60" t="e">
            <v>#VALUE!</v>
          </cell>
          <cell r="J60" t="str">
            <v>***.*</v>
          </cell>
        </row>
        <row r="61">
          <cell r="A61" t="str">
            <v>Suburban (Chevy)</v>
          </cell>
          <cell r="B61">
            <v>13886</v>
          </cell>
          <cell r="C61">
            <v>10144</v>
          </cell>
          <cell r="D61">
            <v>44398</v>
          </cell>
          <cell r="E61">
            <v>52820</v>
          </cell>
          <cell r="F61">
            <v>-15.9</v>
          </cell>
          <cell r="H61">
            <v>36.888801261829649</v>
          </cell>
          <cell r="I61">
            <v>33.4</v>
          </cell>
          <cell r="J61">
            <v>-15.94471790988262</v>
          </cell>
        </row>
        <row r="62">
          <cell r="A62" t="str">
            <v>Tahoe</v>
          </cell>
          <cell r="B62">
            <v>33367</v>
          </cell>
          <cell r="C62">
            <v>26235</v>
          </cell>
          <cell r="D62">
            <v>105147</v>
          </cell>
          <cell r="E62">
            <v>110328</v>
          </cell>
          <cell r="F62">
            <v>-4.7</v>
          </cell>
          <cell r="H62">
            <v>27.185058128454354</v>
          </cell>
          <cell r="I62">
            <v>23.9</v>
          </cell>
          <cell r="J62">
            <v>-4.6959973896019145</v>
          </cell>
        </row>
        <row r="63">
          <cell r="A63" t="str">
            <v>Trailblazer</v>
          </cell>
          <cell r="B63">
            <v>22690</v>
          </cell>
          <cell r="C63">
            <v>18535</v>
          </cell>
          <cell r="D63">
            <v>104398</v>
          </cell>
          <cell r="E63">
            <v>111014</v>
          </cell>
          <cell r="F63">
            <v>-6</v>
          </cell>
          <cell r="H63">
            <v>22.417048826544374</v>
          </cell>
          <cell r="I63">
            <v>19.3</v>
          </cell>
          <cell r="J63">
            <v>-5.9596086980020537</v>
          </cell>
        </row>
        <row r="64">
          <cell r="A64" t="str">
            <v>Traverse</v>
          </cell>
          <cell r="B64">
            <v>35983</v>
          </cell>
          <cell r="C64">
            <v>22556</v>
          </cell>
          <cell r="D64">
            <v>105835</v>
          </cell>
          <cell r="E64">
            <v>123555</v>
          </cell>
          <cell r="F64">
            <v>-14.3</v>
          </cell>
          <cell r="H64">
            <v>59.527398474906903</v>
          </cell>
          <cell r="I64">
            <v>55.4</v>
          </cell>
          <cell r="J64">
            <v>-14.341791105175833</v>
          </cell>
        </row>
        <row r="65">
          <cell r="A65" t="str">
            <v>Trax</v>
          </cell>
          <cell r="B65">
            <v>50927</v>
          </cell>
          <cell r="C65">
            <v>44127</v>
          </cell>
          <cell r="D65">
            <v>200689</v>
          </cell>
          <cell r="E65">
            <v>109382</v>
          </cell>
          <cell r="F65">
            <v>83.5</v>
          </cell>
          <cell r="H65">
            <v>15.410066399256692</v>
          </cell>
          <cell r="I65">
            <v>12.5</v>
          </cell>
          <cell r="J65">
            <v>83.475343292315003</v>
          </cell>
        </row>
        <row r="66">
          <cell r="A66" t="str">
            <v>BrightDrop 400 EV</v>
          </cell>
          <cell r="B66">
            <v>1</v>
          </cell>
          <cell r="C66">
            <v>0</v>
          </cell>
          <cell r="D66">
            <v>1</v>
          </cell>
          <cell r="E66">
            <v>0</v>
          </cell>
          <cell r="F66" t="str">
            <v>***.*</v>
          </cell>
          <cell r="H66" t="str">
            <v>***.*</v>
          </cell>
          <cell r="I66" t="str">
            <v>***.*</v>
          </cell>
          <cell r="J66" t="str">
            <v>***.*</v>
          </cell>
        </row>
        <row r="67">
          <cell r="A67" t="str">
            <v>BrightDrop 600 EV</v>
          </cell>
          <cell r="B67">
            <v>5</v>
          </cell>
          <cell r="C67">
            <v>0</v>
          </cell>
          <cell r="D67">
            <v>5</v>
          </cell>
          <cell r="E67">
            <v>0</v>
          </cell>
          <cell r="F67" t="str">
            <v>***.*</v>
          </cell>
          <cell r="H67" t="str">
            <v>***.*</v>
          </cell>
          <cell r="I67" t="str">
            <v>***.*</v>
          </cell>
          <cell r="J67" t="str">
            <v>***.*</v>
          </cell>
        </row>
        <row r="68">
          <cell r="A68" t="str">
            <v>BrightDrop 400 / 600 EV</v>
          </cell>
          <cell r="B68">
            <v>6</v>
          </cell>
          <cell r="C68">
            <v>0</v>
          </cell>
          <cell r="D68">
            <v>6</v>
          </cell>
          <cell r="E68">
            <v>0</v>
          </cell>
          <cell r="H68" t="str">
            <v>***.*</v>
          </cell>
          <cell r="J68" t="str">
            <v>***.*</v>
          </cell>
        </row>
        <row r="69">
          <cell r="A69" t="str">
            <v>Chevrolet Total</v>
          </cell>
          <cell r="B69">
            <v>481064</v>
          </cell>
          <cell r="C69">
            <v>412176</v>
          </cell>
          <cell r="D69">
            <v>1745809</v>
          </cell>
          <cell r="E69">
            <v>1716280</v>
          </cell>
          <cell r="F69">
            <v>1.7</v>
          </cell>
          <cell r="H69">
            <v>16.713248709289235</v>
          </cell>
          <cell r="I69">
            <v>13.7</v>
          </cell>
          <cell r="J69">
            <v>1.7205234577108632</v>
          </cell>
        </row>
        <row r="70">
          <cell r="A70" t="str">
            <v>Acadia</v>
          </cell>
          <cell r="B70">
            <v>17041</v>
          </cell>
          <cell r="C70">
            <v>10774</v>
          </cell>
          <cell r="D70">
            <v>49178</v>
          </cell>
          <cell r="E70">
            <v>66322</v>
          </cell>
          <cell r="F70">
            <v>-25.8</v>
          </cell>
          <cell r="H70">
            <v>58.167811397809544</v>
          </cell>
          <cell r="I70">
            <v>54.1</v>
          </cell>
          <cell r="J70">
            <v>-25.849642652513495</v>
          </cell>
        </row>
        <row r="71">
          <cell r="A71" t="str">
            <v>Canyon</v>
          </cell>
          <cell r="B71">
            <v>11259</v>
          </cell>
          <cell r="C71">
            <v>3107</v>
          </cell>
          <cell r="D71">
            <v>38215</v>
          </cell>
          <cell r="E71">
            <v>22458</v>
          </cell>
          <cell r="F71">
            <v>70.2</v>
          </cell>
          <cell r="H71">
            <v>262.37528162214352</v>
          </cell>
          <cell r="I71">
            <v>253.1</v>
          </cell>
          <cell r="J71">
            <v>70.162080327722862</v>
          </cell>
        </row>
        <row r="72">
          <cell r="A72" t="str">
            <v>HUMMER EV Pickup</v>
          </cell>
          <cell r="B72">
            <v>1907</v>
          </cell>
          <cell r="C72">
            <v>825</v>
          </cell>
          <cell r="D72">
            <v>4934</v>
          </cell>
          <cell r="E72">
            <v>1746</v>
          </cell>
          <cell r="F72">
            <v>182.6</v>
          </cell>
          <cell r="H72">
            <v>131.15151515151516</v>
          </cell>
          <cell r="I72">
            <v>125.2</v>
          </cell>
          <cell r="J72">
            <v>182.58877434135167</v>
          </cell>
        </row>
        <row r="73">
          <cell r="A73" t="str">
            <v>HUMMER EV SUV</v>
          </cell>
          <cell r="B73">
            <v>3184</v>
          </cell>
          <cell r="C73">
            <v>1203</v>
          </cell>
          <cell r="D73">
            <v>9059</v>
          </cell>
          <cell r="E73">
            <v>1498</v>
          </cell>
          <cell r="F73">
            <v>504.7</v>
          </cell>
          <cell r="H73">
            <v>164.67165419783873</v>
          </cell>
          <cell r="I73">
            <v>157.9</v>
          </cell>
          <cell r="J73">
            <v>504.73965287049401</v>
          </cell>
        </row>
        <row r="74">
          <cell r="A74" t="str">
            <v>HUMMER EV (Pickup and SUV)</v>
          </cell>
          <cell r="B74">
            <v>5091</v>
          </cell>
          <cell r="C74">
            <v>2028</v>
          </cell>
          <cell r="D74">
            <v>13993</v>
          </cell>
          <cell r="E74">
            <v>3244</v>
          </cell>
          <cell r="F74">
            <v>331.35018495684341</v>
          </cell>
          <cell r="H74">
            <v>151.03550295857988</v>
          </cell>
          <cell r="I74">
            <v>144.6</v>
          </cell>
          <cell r="J74">
            <v>331.35018495684341</v>
          </cell>
        </row>
        <row r="75">
          <cell r="A75" t="str">
            <v>Savana Cargo/G Classic</v>
          </cell>
          <cell r="B75">
            <v>1541</v>
          </cell>
          <cell r="C75">
            <v>1099</v>
          </cell>
          <cell r="D75">
            <v>8473</v>
          </cell>
          <cell r="E75">
            <v>9574</v>
          </cell>
          <cell r="F75">
            <v>-11.5</v>
          </cell>
          <cell r="H75">
            <v>40.218380345768878</v>
          </cell>
          <cell r="I75">
            <v>36.6</v>
          </cell>
          <cell r="J75">
            <v>-11.499895550449134</v>
          </cell>
        </row>
        <row r="76">
          <cell r="A76" t="str">
            <v>Savana Cutaway/G Cut</v>
          </cell>
          <cell r="B76">
            <v>2305</v>
          </cell>
          <cell r="C76">
            <v>1349</v>
          </cell>
          <cell r="D76">
            <v>9209</v>
          </cell>
          <cell r="E76">
            <v>11424</v>
          </cell>
          <cell r="F76">
            <v>-19.399999999999999</v>
          </cell>
          <cell r="H76">
            <v>70.867309117865091</v>
          </cell>
          <cell r="I76">
            <v>66.5</v>
          </cell>
          <cell r="J76">
            <v>-19.389005602240896</v>
          </cell>
        </row>
        <row r="77">
          <cell r="A77" t="str">
            <v>Savana Passenger/Rally</v>
          </cell>
          <cell r="B77">
            <v>384</v>
          </cell>
          <cell r="C77">
            <v>79</v>
          </cell>
          <cell r="D77">
            <v>903</v>
          </cell>
          <cell r="E77">
            <v>790</v>
          </cell>
          <cell r="F77">
            <v>14.3</v>
          </cell>
          <cell r="H77">
            <v>386.07594936708864</v>
          </cell>
          <cell r="I77">
            <v>373.6</v>
          </cell>
          <cell r="J77">
            <v>14.303797468354432</v>
          </cell>
        </row>
        <row r="78">
          <cell r="A78" t="str">
            <v>Sierra</v>
          </cell>
          <cell r="F78" t="str">
            <v>***.*</v>
          </cell>
          <cell r="G78" t="str">
            <v>Sierra</v>
          </cell>
          <cell r="H78" t="str">
            <v>***.*</v>
          </cell>
          <cell r="I78" t="str">
            <v>***.*</v>
          </cell>
          <cell r="J78" t="str">
            <v>***.*</v>
          </cell>
        </row>
        <row r="79">
          <cell r="A79" t="str">
            <v>Sierra HD</v>
          </cell>
          <cell r="B79">
            <v>33036</v>
          </cell>
          <cell r="C79">
            <v>27969</v>
          </cell>
          <cell r="D79">
            <v>108127</v>
          </cell>
          <cell r="E79">
            <v>106449</v>
          </cell>
          <cell r="F79">
            <v>1.6</v>
          </cell>
          <cell r="G79" t="str">
            <v>Sierra</v>
          </cell>
          <cell r="H79">
            <v>18.116486109621366</v>
          </cell>
          <cell r="I79">
            <v>15.1</v>
          </cell>
          <cell r="J79">
            <v>1.5763417223271237</v>
          </cell>
        </row>
        <row r="80">
          <cell r="A80" t="str">
            <v>Sierra LD</v>
          </cell>
          <cell r="B80">
            <v>60899</v>
          </cell>
          <cell r="C80">
            <v>51541</v>
          </cell>
          <cell r="D80">
            <v>214819</v>
          </cell>
          <cell r="E80">
            <v>189288</v>
          </cell>
          <cell r="F80">
            <v>13.5</v>
          </cell>
          <cell r="G80" t="str">
            <v>Sierra</v>
          </cell>
          <cell r="H80">
            <v>18.156419161444287</v>
          </cell>
          <cell r="I80">
            <v>15.1</v>
          </cell>
          <cell r="J80">
            <v>13.48791259879126</v>
          </cell>
        </row>
        <row r="81">
          <cell r="A81" t="str">
            <v>Sierra EV</v>
          </cell>
          <cell r="B81">
            <v>1401</v>
          </cell>
          <cell r="C81">
            <v>0</v>
          </cell>
          <cell r="D81">
            <v>1788</v>
          </cell>
          <cell r="E81">
            <v>0</v>
          </cell>
          <cell r="H81" t="str">
            <v>***.*</v>
          </cell>
          <cell r="I81" t="str">
            <v>***.*</v>
          </cell>
          <cell r="J81" t="str">
            <v>***.*</v>
          </cell>
        </row>
        <row r="82">
          <cell r="A82" t="str">
            <v>Terrain</v>
          </cell>
          <cell r="B82">
            <v>16813</v>
          </cell>
          <cell r="C82">
            <v>17229</v>
          </cell>
          <cell r="D82">
            <v>82100</v>
          </cell>
          <cell r="E82">
            <v>71857</v>
          </cell>
          <cell r="F82">
            <v>14.3</v>
          </cell>
          <cell r="H82">
            <v>-2.4145336351500379</v>
          </cell>
          <cell r="I82">
            <v>-4.9000000000000004</v>
          </cell>
          <cell r="J82">
            <v>14.254700307555284</v>
          </cell>
        </row>
        <row r="83">
          <cell r="A83" t="str">
            <v>Yukon</v>
          </cell>
          <cell r="B83">
            <v>17260</v>
          </cell>
          <cell r="C83">
            <v>10793</v>
          </cell>
          <cell r="D83">
            <v>52703</v>
          </cell>
          <cell r="E83">
            <v>45498</v>
          </cell>
          <cell r="F83">
            <v>15.8</v>
          </cell>
          <cell r="H83">
            <v>59.918465672194941</v>
          </cell>
          <cell r="I83">
            <v>55.8</v>
          </cell>
          <cell r="J83">
            <v>15.835860916963382</v>
          </cell>
        </row>
        <row r="84">
          <cell r="A84" t="str">
            <v>Yukon XL</v>
          </cell>
          <cell r="B84">
            <v>11259</v>
          </cell>
          <cell r="C84">
            <v>8328</v>
          </cell>
          <cell r="D84">
            <v>34609</v>
          </cell>
          <cell r="E84">
            <v>36773</v>
          </cell>
          <cell r="F84">
            <v>-5.9</v>
          </cell>
          <cell r="H84">
            <v>35.194524495677229</v>
          </cell>
          <cell r="I84">
            <v>31.7</v>
          </cell>
          <cell r="J84">
            <v>-5.8847523998585922</v>
          </cell>
        </row>
        <row r="85">
          <cell r="A85" t="str">
            <v>GMC Total</v>
          </cell>
          <cell r="B85">
            <v>178289</v>
          </cell>
          <cell r="C85">
            <v>134296</v>
          </cell>
          <cell r="D85">
            <v>614117</v>
          </cell>
          <cell r="E85">
            <v>563677</v>
          </cell>
          <cell r="F85">
            <v>8.9</v>
          </cell>
          <cell r="H85">
            <v>32.758235539405497</v>
          </cell>
          <cell r="I85">
            <v>29.4</v>
          </cell>
          <cell r="J85">
            <v>8.9483871082197783</v>
          </cell>
        </row>
        <row r="86">
          <cell r="A86" t="str">
            <v>Brand Total</v>
          </cell>
          <cell r="B86">
            <v>755160</v>
          </cell>
          <cell r="C86">
            <v>625176</v>
          </cell>
          <cell r="D86">
            <v>2705080</v>
          </cell>
          <cell r="E86">
            <v>2594698</v>
          </cell>
          <cell r="F86">
            <v>4.3</v>
          </cell>
          <cell r="H86">
            <v>20.791585089638758</v>
          </cell>
          <cell r="I86">
            <v>17.7</v>
          </cell>
          <cell r="J86">
            <v>4.2541367049267391</v>
          </cell>
        </row>
        <row r="90">
          <cell r="A90" t="str">
            <v>Other Brand Total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H90" t="str">
            <v>***.*</v>
          </cell>
          <cell r="I90" t="str">
            <v>***.*</v>
          </cell>
          <cell r="J90" t="str">
            <v>***.*</v>
          </cell>
        </row>
        <row r="91">
          <cell r="A91" t="str">
            <v>GM Vehicle Total</v>
          </cell>
          <cell r="B91">
            <v>755160</v>
          </cell>
          <cell r="C91">
            <v>625176</v>
          </cell>
          <cell r="D91">
            <v>2705080</v>
          </cell>
          <cell r="E91">
            <v>2594698</v>
          </cell>
          <cell r="F91">
            <v>4.2541367049267391</v>
          </cell>
          <cell r="H91">
            <v>20.791585089638758</v>
          </cell>
          <cell r="I91">
            <v>17.7</v>
          </cell>
          <cell r="J91">
            <v>4.2541367049267391</v>
          </cell>
        </row>
        <row r="94">
          <cell r="A94" t="str">
            <v>* Totals may not add due to rounding.</v>
          </cell>
          <cell r="E94" t="str">
            <v>GM Confidential</v>
          </cell>
        </row>
        <row r="95">
          <cell r="A95">
            <v>43193</v>
          </cell>
          <cell r="E95">
            <v>8.3437499999999998E-2</v>
          </cell>
        </row>
      </sheetData>
      <sheetData sheetId="2">
        <row r="20">
          <cell r="C20" t="str">
            <v>QUARTER 4</v>
          </cell>
          <cell r="F20" t="str">
            <v>JANUARY - DECEMBER</v>
          </cell>
        </row>
        <row r="23">
          <cell r="B23">
            <v>78</v>
          </cell>
          <cell r="C23">
            <v>76</v>
          </cell>
        </row>
        <row r="65">
          <cell r="K65">
            <v>-12.765237974469523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07"/>
  <sheetViews>
    <sheetView showGridLines="0" tabSelected="1" zoomScaleNormal="100" workbookViewId="0">
      <selection activeCell="M52" sqref="M52"/>
    </sheetView>
  </sheetViews>
  <sheetFormatPr defaultColWidth="9.33203125" defaultRowHeight="12" customHeight="1" outlineLevelRow="1" outlineLevelCol="1"/>
  <cols>
    <col min="1" max="1" width="25.5" style="29" bestFit="1" customWidth="1"/>
    <col min="2" max="2" width="13.1640625" style="29" customWidth="1"/>
    <col min="3" max="3" width="10.83203125" style="29" customWidth="1"/>
    <col min="4" max="4" width="11.33203125" style="29" customWidth="1"/>
    <col min="5" max="5" width="1" style="29" customWidth="1"/>
    <col min="6" max="7" width="10.83203125" style="29" customWidth="1"/>
    <col min="8" max="8" width="11.33203125" style="29" customWidth="1"/>
    <col min="9" max="9" width="13.33203125" style="1" hidden="1" customWidth="1" outlineLevel="1"/>
    <col min="10" max="10" width="4.5" style="1" bestFit="1" customWidth="1" collapsed="1"/>
    <col min="11" max="11" width="7.5" style="1" customWidth="1"/>
    <col min="12" max="12" width="4.1640625" style="1" customWidth="1"/>
    <col min="13" max="15" width="9.33203125" style="1"/>
    <col min="16" max="16" width="0.6640625" style="1" customWidth="1"/>
    <col min="17" max="17" width="16.33203125" style="1" hidden="1" customWidth="1"/>
    <col min="18" max="18" width="15.1640625" bestFit="1" customWidth="1"/>
    <col min="19" max="19" width="22.33203125" bestFit="1" customWidth="1"/>
    <col min="20" max="20" width="22.5" style="30" bestFit="1" customWidth="1"/>
    <col min="21" max="22" width="14.5" style="30" bestFit="1" customWidth="1"/>
    <col min="23" max="23" width="11.33203125" bestFit="1" customWidth="1"/>
    <col min="24" max="24" width="14.5" bestFit="1" customWidth="1"/>
    <col min="25" max="25" width="15.1640625" bestFit="1" customWidth="1"/>
    <col min="26" max="26" width="20.1640625" bestFit="1" customWidth="1"/>
    <col min="29" max="29" width="22.83203125" bestFit="1" customWidth="1"/>
    <col min="30" max="30" width="32.83203125" style="30" bestFit="1" customWidth="1"/>
    <col min="31" max="16384" width="9.33203125" style="1"/>
  </cols>
  <sheetData>
    <row r="1" spans="1:30" ht="15" customHeight="1">
      <c r="A1" s="77"/>
      <c r="B1" s="78" t="str">
        <f>[1]VSNA!$C20</f>
        <v>QUARTER 4</v>
      </c>
      <c r="C1" s="79"/>
      <c r="D1" s="79"/>
      <c r="E1" s="79"/>
      <c r="F1" s="80" t="s">
        <v>0</v>
      </c>
      <c r="G1" s="80"/>
      <c r="H1" s="80"/>
      <c r="I1" s="3"/>
      <c r="V1"/>
      <c r="AD1"/>
    </row>
    <row r="2" spans="1:30" ht="15" customHeight="1">
      <c r="A2" s="77"/>
      <c r="B2" s="78"/>
      <c r="C2" s="79"/>
      <c r="D2" s="79"/>
      <c r="E2" s="79"/>
      <c r="F2" s="81" t="str">
        <f>[1]VSNA!F20</f>
        <v>JANUARY - DECEMBER</v>
      </c>
      <c r="G2" s="82"/>
      <c r="H2" s="82"/>
      <c r="I2" s="3"/>
      <c r="V2"/>
      <c r="AD2"/>
    </row>
    <row r="3" spans="1:30" ht="34.5" customHeight="1">
      <c r="A3" s="8"/>
      <c r="B3" s="34">
        <f>'[1]Audit-CT'!$B19</f>
        <v>2024</v>
      </c>
      <c r="C3" s="35">
        <f>'[1]Audit-CT'!$C19</f>
        <v>2023</v>
      </c>
      <c r="D3" s="55" t="s">
        <v>1</v>
      </c>
      <c r="E3" s="36"/>
      <c r="F3" s="34">
        <f>$B3</f>
        <v>2024</v>
      </c>
      <c r="G3" s="35">
        <f>$C3</f>
        <v>2023</v>
      </c>
      <c r="H3" s="69" t="s">
        <v>1</v>
      </c>
      <c r="I3" s="6"/>
      <c r="S3" s="1"/>
      <c r="T3" s="1"/>
      <c r="U3" s="1"/>
      <c r="V3" s="1"/>
      <c r="AD3"/>
    </row>
    <row r="4" spans="1:30" ht="15" customHeight="1">
      <c r="A4" s="9" t="s">
        <v>2</v>
      </c>
      <c r="B4" s="58">
        <f>VLOOKUP($A4,'[1]Audit-CT'!$A:$J,2,FALSE)</f>
        <v>7252</v>
      </c>
      <c r="C4" s="59">
        <f>VLOOKUP($A4,'[1]Audit-CT'!$A:$J,3,FALSE)</f>
        <v>10929</v>
      </c>
      <c r="D4" s="12">
        <f t="shared" ref="D4:D56" si="0">IFERROR(($B4-$C4)/$C4*100,"***.*")</f>
        <v>-33.644432244487142</v>
      </c>
      <c r="E4" s="13"/>
      <c r="F4" s="58">
        <f>VLOOKUP($A4,'[1]Audit-CT'!$A:$J,4,FALSE)</f>
        <v>26400</v>
      </c>
      <c r="G4" s="60">
        <f>VLOOKUP($A4,'[1]Audit-CT'!$A:$J,5,FALSE)</f>
        <v>39411</v>
      </c>
      <c r="H4" s="71">
        <f t="shared" ref="H4:H57" si="1">IFERROR(($F4-$G4)/$G4*100,"***.*")</f>
        <v>-33.013625637512369</v>
      </c>
      <c r="I4" s="7"/>
      <c r="J4" s="5"/>
      <c r="K4" s="5"/>
      <c r="L4" s="5"/>
      <c r="M4" s="33"/>
      <c r="N4" s="53"/>
      <c r="O4" s="53"/>
      <c r="R4" s="53"/>
      <c r="AD4"/>
    </row>
    <row r="5" spans="1:30" s="2" customFormat="1" ht="15" customHeight="1">
      <c r="A5" s="9" t="s">
        <v>3</v>
      </c>
      <c r="B5" s="58">
        <f>VLOOKUP($A5,'[1]Audit-CT'!$A:$J,2,FALSE)</f>
        <v>0</v>
      </c>
      <c r="C5" s="59">
        <f>VLOOKUP($A5,'[1]Audit-CT'!$A:$J,3,FALSE)</f>
        <v>122</v>
      </c>
      <c r="D5" s="12">
        <f t="shared" si="0"/>
        <v>-100</v>
      </c>
      <c r="E5" s="13"/>
      <c r="F5" s="58">
        <f>VLOOKUP($A5,'[1]Audit-CT'!$A:$J,4,FALSE)</f>
        <v>126</v>
      </c>
      <c r="G5" s="60">
        <f>VLOOKUP($A5,'[1]Audit-CT'!$A:$J,5,FALSE)</f>
        <v>5887</v>
      </c>
      <c r="H5" s="71">
        <f t="shared" si="1"/>
        <v>-97.859690844233057</v>
      </c>
      <c r="I5" s="7"/>
      <c r="J5" s="5"/>
      <c r="K5" s="5"/>
      <c r="L5" s="5"/>
      <c r="N5" s="53"/>
      <c r="O5" s="53"/>
      <c r="P5" s="1"/>
      <c r="Q5" s="1"/>
      <c r="R5" s="53"/>
      <c r="W5"/>
      <c r="X5"/>
      <c r="Y5"/>
      <c r="Z5"/>
      <c r="AA5"/>
      <c r="AB5"/>
      <c r="AC5"/>
      <c r="AD5"/>
    </row>
    <row r="6" spans="1:30" s="2" customFormat="1" ht="15" customHeight="1">
      <c r="A6" s="9" t="s">
        <v>4</v>
      </c>
      <c r="B6" s="58">
        <f>VLOOKUP($A6,'[1]Audit-CT'!$A:$J,2,FALSE)</f>
        <v>13593</v>
      </c>
      <c r="C6" s="59">
        <f>VLOOKUP($A6,'[1]Audit-CT'!$A:$J,3,FALSE)</f>
        <v>13755</v>
      </c>
      <c r="D6" s="12">
        <f t="shared" si="0"/>
        <v>-1.1777535441657578</v>
      </c>
      <c r="E6" s="13"/>
      <c r="F6" s="58">
        <f>VLOOKUP($A6,'[1]Audit-CT'!$A:$J,4,FALSE)</f>
        <v>58239</v>
      </c>
      <c r="G6" s="60">
        <f>VLOOKUP($A6,'[1]Audit-CT'!$A:$J,5,FALSE)</f>
        <v>64149</v>
      </c>
      <c r="H6" s="71">
        <f t="shared" si="1"/>
        <v>-9.212926156292383</v>
      </c>
      <c r="I6" s="7"/>
      <c r="J6" s="5"/>
      <c r="K6" s="5"/>
      <c r="L6" s="5"/>
      <c r="N6" s="53"/>
      <c r="O6" s="53"/>
      <c r="P6" s="1"/>
      <c r="Q6" s="1"/>
      <c r="R6" s="53"/>
      <c r="W6"/>
      <c r="X6"/>
      <c r="Y6"/>
      <c r="Z6"/>
      <c r="AA6"/>
      <c r="AB6"/>
      <c r="AC6"/>
      <c r="AD6"/>
    </row>
    <row r="7" spans="1:30" s="2" customFormat="1" ht="15" customHeight="1">
      <c r="A7" s="9" t="s">
        <v>5</v>
      </c>
      <c r="B7" s="58">
        <f>VLOOKUP($A7,'[1]Audit-CT'!$A:$J,2,FALSE)</f>
        <v>12915</v>
      </c>
      <c r="C7" s="59">
        <f>VLOOKUP($A7,'[1]Audit-CT'!$A:$J,3,FALSE)</f>
        <v>9439</v>
      </c>
      <c r="D7" s="12">
        <f t="shared" si="0"/>
        <v>36.825934950736304</v>
      </c>
      <c r="E7" s="13"/>
      <c r="F7" s="58">
        <f>VLOOKUP($A7,'[1]Audit-CT'!$A:$J,4,FALSE)</f>
        <v>47340</v>
      </c>
      <c r="G7" s="60">
        <f>VLOOKUP($A7,'[1]Audit-CT'!$A:$J,5,FALSE)</f>
        <v>44281</v>
      </c>
      <c r="H7" s="71">
        <f t="shared" si="1"/>
        <v>6.9081547390528675</v>
      </c>
      <c r="I7" s="7"/>
      <c r="J7" s="5"/>
      <c r="K7" s="5"/>
      <c r="L7" s="5"/>
      <c r="N7" s="53"/>
      <c r="O7" s="53"/>
      <c r="P7" s="1"/>
      <c r="Q7" s="1"/>
      <c r="R7" s="53"/>
      <c r="W7"/>
      <c r="X7"/>
      <c r="Y7"/>
      <c r="Z7"/>
      <c r="AA7"/>
      <c r="AB7"/>
      <c r="AC7"/>
      <c r="AD7"/>
    </row>
    <row r="8" spans="1:30" s="2" customFormat="1" ht="15" customHeight="1">
      <c r="A8" s="9" t="s">
        <v>6</v>
      </c>
      <c r="B8" s="58">
        <f>VLOOKUP($A8,'[1]Audit-CT'!$A:$J,2,FALSE)</f>
        <v>12426</v>
      </c>
      <c r="C8" s="60">
        <f>VLOOKUP($A8,'[1]Audit-CT'!$A:$J,3,FALSE)</f>
        <v>7917</v>
      </c>
      <c r="D8" s="12">
        <f t="shared" si="0"/>
        <v>56.953391436150056</v>
      </c>
      <c r="E8" s="13"/>
      <c r="F8" s="58">
        <f>VLOOKUP($A8,'[1]Audit-CT'!$A:$J,4,FALSE)</f>
        <v>51316</v>
      </c>
      <c r="G8" s="60">
        <f>VLOOKUP($A8,'[1]Audit-CT'!$A:$J,5,FALSE)</f>
        <v>13302</v>
      </c>
      <c r="H8" s="71">
        <f t="shared" si="1"/>
        <v>285.77657495113516</v>
      </c>
      <c r="I8" s="7"/>
      <c r="J8" s="5"/>
      <c r="K8" s="5"/>
      <c r="L8" s="5"/>
      <c r="N8" s="53"/>
      <c r="O8" s="53"/>
      <c r="P8" s="1"/>
      <c r="Q8" s="1"/>
      <c r="R8" s="53"/>
      <c r="W8"/>
      <c r="X8"/>
      <c r="Y8"/>
      <c r="Z8"/>
      <c r="AA8"/>
      <c r="AB8"/>
      <c r="AC8"/>
      <c r="AD8"/>
    </row>
    <row r="9" spans="1:30" s="2" customFormat="1" ht="20.100000000000001" customHeight="1">
      <c r="A9" s="23" t="s">
        <v>7</v>
      </c>
      <c r="B9" s="61">
        <f>VLOOKUP($A9,'[1]Audit-CT'!$A:$J,2,FALSE)</f>
        <v>46186</v>
      </c>
      <c r="C9" s="62">
        <f>VLOOKUP($A9,'[1]Audit-CT'!$A:$J,3,FALSE)</f>
        <v>42162</v>
      </c>
      <c r="D9" s="19">
        <f t="shared" si="0"/>
        <v>9.5441392723305345</v>
      </c>
      <c r="E9" s="21"/>
      <c r="F9" s="61">
        <f>VLOOKUP($A9,'[1]Audit-CT'!$A:$J,4,FALSE)</f>
        <v>183421</v>
      </c>
      <c r="G9" s="62">
        <f>VLOOKUP($A9,'[1]Audit-CT'!$A:$J,5,FALSE)</f>
        <v>167030</v>
      </c>
      <c r="H9" s="72">
        <f t="shared" si="1"/>
        <v>9.8132072082859381</v>
      </c>
      <c r="I9" s="4"/>
      <c r="J9" s="5"/>
      <c r="K9" s="5"/>
      <c r="L9" s="5"/>
      <c r="N9" s="53"/>
      <c r="O9" s="53"/>
      <c r="P9" s="1"/>
      <c r="Q9" s="1"/>
      <c r="R9" s="53"/>
      <c r="W9"/>
      <c r="X9"/>
      <c r="Y9"/>
      <c r="Z9"/>
      <c r="AA9"/>
      <c r="AB9"/>
      <c r="AC9"/>
      <c r="AD9"/>
    </row>
    <row r="10" spans="1:30" s="2" customFormat="1" ht="15" customHeight="1">
      <c r="A10" s="14" t="s">
        <v>8</v>
      </c>
      <c r="B10" s="58">
        <f>VLOOKUP($A10,'[1]Audit-CT'!$A:$J,2,FALSE)</f>
        <v>1308</v>
      </c>
      <c r="C10" s="59">
        <f>VLOOKUP($A10,'[1]Audit-CT'!$A:$J,3,FALSE)</f>
        <v>1805</v>
      </c>
      <c r="D10" s="12">
        <f t="shared" si="0"/>
        <v>-27.534626038781163</v>
      </c>
      <c r="E10" s="17"/>
      <c r="F10" s="58">
        <f>VLOOKUP($A10,'[1]Audit-CT'!$A:$J,4,FALSE)</f>
        <v>6208</v>
      </c>
      <c r="G10" s="60">
        <f>VLOOKUP($A10,'[1]Audit-CT'!$A:$J,5,FALSE)</f>
        <v>9144</v>
      </c>
      <c r="H10" s="71">
        <f t="shared" si="1"/>
        <v>-32.108486439195097</v>
      </c>
      <c r="I10" s="7"/>
      <c r="J10" s="5"/>
      <c r="K10" s="5"/>
      <c r="L10" s="5"/>
      <c r="N10" s="53"/>
      <c r="O10" s="53"/>
      <c r="P10" s="1"/>
      <c r="Q10" s="1"/>
      <c r="R10" s="53"/>
      <c r="W10"/>
      <c r="X10"/>
      <c r="Y10"/>
      <c r="Z10"/>
      <c r="AA10"/>
      <c r="AB10"/>
      <c r="AC10"/>
      <c r="AD10"/>
    </row>
    <row r="11" spans="1:30" s="2" customFormat="1" ht="15" customHeight="1">
      <c r="A11" s="14" t="s">
        <v>9</v>
      </c>
      <c r="B11" s="59">
        <f>VLOOKUP($A11,'[1]Audit-CT'!$A:$J,2,FALSE)</f>
        <v>3870</v>
      </c>
      <c r="C11" s="59">
        <f>VLOOKUP($A11,'[1]Audit-CT'!$A:$J,3,FALSE)</f>
        <v>4196</v>
      </c>
      <c r="D11" s="12">
        <f t="shared" si="0"/>
        <v>-7.7693040991420395</v>
      </c>
      <c r="E11" s="17"/>
      <c r="F11" s="58">
        <f>VLOOKUP($A11,'[1]Audit-CT'!$A:$J,4,FALSE)</f>
        <v>14861</v>
      </c>
      <c r="G11" s="60">
        <f>VLOOKUP($A11,'[1]Audit-CT'!$A:$J,5,FALSE)</f>
        <v>18593</v>
      </c>
      <c r="H11" s="71">
        <f t="shared" si="1"/>
        <v>-20.072070133921368</v>
      </c>
      <c r="I11" s="7"/>
      <c r="J11" s="5"/>
      <c r="K11" s="5"/>
      <c r="L11" s="5"/>
      <c r="N11" s="53"/>
      <c r="O11" s="53"/>
      <c r="P11" s="1"/>
      <c r="Q11" s="1"/>
      <c r="R11" s="53"/>
      <c r="W11"/>
      <c r="X11"/>
      <c r="Y11"/>
      <c r="Z11"/>
      <c r="AA11"/>
      <c r="AB11"/>
      <c r="AC11"/>
      <c r="AD11"/>
    </row>
    <row r="12" spans="1:30" s="2" customFormat="1" ht="15" customHeight="1">
      <c r="A12" s="14" t="s">
        <v>10</v>
      </c>
      <c r="B12" s="58">
        <f>'[1]Audit-CT'!B14</f>
        <v>13009</v>
      </c>
      <c r="C12" s="60">
        <f>'[1]Audit-CT'!C14</f>
        <v>10206</v>
      </c>
      <c r="D12" s="12">
        <f t="shared" si="0"/>
        <v>27.464236723495983</v>
      </c>
      <c r="E12" s="17"/>
      <c r="F12" s="58">
        <f>'[1]Audit-CT'!D14</f>
        <v>41001</v>
      </c>
      <c r="G12" s="60">
        <f>'[1]Audit-CT'!E14</f>
        <v>41689</v>
      </c>
      <c r="H12" s="71">
        <f t="shared" si="1"/>
        <v>-1.650315430929022</v>
      </c>
      <c r="I12" s="7"/>
      <c r="J12" s="5"/>
      <c r="K12" s="5"/>
      <c r="L12" s="5"/>
      <c r="M12"/>
      <c r="N12" s="53"/>
      <c r="O12" s="53"/>
      <c r="P12"/>
      <c r="Q12"/>
      <c r="R12" s="53"/>
      <c r="W12"/>
      <c r="X12"/>
      <c r="Y12"/>
      <c r="Z12"/>
      <c r="AA12"/>
      <c r="AB12"/>
      <c r="AC12"/>
      <c r="AD12"/>
    </row>
    <row r="13" spans="1:30" s="2" customFormat="1" ht="15" customHeight="1">
      <c r="A13" s="14" t="s">
        <v>60</v>
      </c>
      <c r="B13" s="59">
        <f>VLOOKUP($A13,'[1]Audit-CT'!$A:$J,2,FALSE)</f>
        <v>670</v>
      </c>
      <c r="C13" s="59">
        <f>VLOOKUP($A13,'[1]Audit-CT'!$A:$J,3,FALSE)</f>
        <v>0</v>
      </c>
      <c r="D13" s="12" t="str">
        <f t="shared" si="0"/>
        <v>***.*</v>
      </c>
      <c r="E13" s="17"/>
      <c r="F13" s="58">
        <f>VLOOKUP($A13,'[1]Audit-CT'!$A:$J,4,FALSE)</f>
        <v>670</v>
      </c>
      <c r="G13" s="60">
        <f>VLOOKUP($A13,'[1]Audit-CT'!$A:$J,5,FALSE)</f>
        <v>0</v>
      </c>
      <c r="H13" s="71" t="str">
        <f t="shared" si="1"/>
        <v>***.*</v>
      </c>
      <c r="I13" s="7"/>
      <c r="J13" s="5"/>
      <c r="K13" s="5"/>
      <c r="L13" s="5"/>
      <c r="M13"/>
      <c r="N13" s="53"/>
      <c r="O13" s="53"/>
      <c r="P13"/>
      <c r="Q13"/>
      <c r="R13" s="53"/>
      <c r="W13"/>
      <c r="X13"/>
      <c r="Y13"/>
      <c r="Z13"/>
      <c r="AA13"/>
      <c r="AB13"/>
      <c r="AC13"/>
      <c r="AD13"/>
    </row>
    <row r="14" spans="1:30" s="2" customFormat="1" ht="15" customHeight="1">
      <c r="A14" s="14" t="s">
        <v>11</v>
      </c>
      <c r="B14" s="59">
        <f>VLOOKUP($A14,'[1]Audit-CT'!$A:$J,2,FALSE)</f>
        <v>8084</v>
      </c>
      <c r="C14" s="59">
        <f>VLOOKUP($A14,'[1]Audit-CT'!$A:$J,3,FALSE)</f>
        <v>3820</v>
      </c>
      <c r="D14" s="12">
        <f t="shared" si="0"/>
        <v>111.62303664921467</v>
      </c>
      <c r="E14" s="17"/>
      <c r="F14" s="58">
        <f>VLOOKUP($A14,'[1]Audit-CT'!$A:$J,4,FALSE)</f>
        <v>28402</v>
      </c>
      <c r="G14" s="60">
        <f>VLOOKUP($A14,'[1]Audit-CT'!$A:$J,5,FALSE)</f>
        <v>9154</v>
      </c>
      <c r="H14" s="71">
        <f t="shared" si="1"/>
        <v>210.26873497924404</v>
      </c>
      <c r="I14" s="7"/>
      <c r="J14" s="5"/>
      <c r="K14" s="5"/>
      <c r="L14" s="5"/>
      <c r="M14"/>
      <c r="N14" s="53"/>
      <c r="O14" s="53"/>
      <c r="P14"/>
      <c r="Q14"/>
      <c r="R14" s="53"/>
      <c r="W14"/>
      <c r="X14"/>
      <c r="Y14"/>
      <c r="Z14"/>
      <c r="AA14"/>
      <c r="AB14"/>
      <c r="AC14"/>
      <c r="AD14"/>
    </row>
    <row r="15" spans="1:30" s="2" customFormat="1" ht="15" customHeight="1">
      <c r="A15" s="14" t="s">
        <v>12</v>
      </c>
      <c r="B15" s="59">
        <f>VLOOKUP($A15,'[1]Audit-CT'!$A:$J,2,FALSE)</f>
        <v>6717</v>
      </c>
      <c r="C15" s="59">
        <f>VLOOKUP($A15,'[1]Audit-CT'!$A:$J,3,FALSE)</f>
        <v>4900</v>
      </c>
      <c r="D15" s="12">
        <f t="shared" si="0"/>
        <v>37.081632653061227</v>
      </c>
      <c r="E15" s="17"/>
      <c r="F15" s="58">
        <f>VLOOKUP($A15,'[1]Audit-CT'!$A:$J,4,FALSE)</f>
        <v>22405</v>
      </c>
      <c r="G15" s="60">
        <f>VLOOKUP($A15,'[1]Audit-CT'!$A:$J,5,FALSE)</f>
        <v>22707</v>
      </c>
      <c r="H15" s="71">
        <f t="shared" si="1"/>
        <v>-1.3299863478222576</v>
      </c>
      <c r="I15" s="7"/>
      <c r="J15" s="5"/>
      <c r="K15" s="5"/>
      <c r="L15" s="5"/>
      <c r="M15"/>
      <c r="N15" s="53"/>
      <c r="O15" s="53"/>
      <c r="P15"/>
      <c r="Q15"/>
      <c r="R15" s="53"/>
      <c r="W15"/>
      <c r="X15"/>
      <c r="Y15"/>
      <c r="Z15"/>
      <c r="AA15"/>
      <c r="AB15"/>
      <c r="AC15"/>
      <c r="AD15"/>
    </row>
    <row r="16" spans="1:30" s="2" customFormat="1" ht="15" customHeight="1">
      <c r="A16" s="14" t="s">
        <v>13</v>
      </c>
      <c r="B16" s="59">
        <f>VLOOKUP($A16,'[1]Audit-CT'!$A:$J,2,FALSE)</f>
        <v>8588</v>
      </c>
      <c r="C16" s="59">
        <f>VLOOKUP($A16,'[1]Audit-CT'!$A:$J,3,FALSE)</f>
        <v>6496</v>
      </c>
      <c r="D16" s="12">
        <f t="shared" si="0"/>
        <v>32.204433497536947</v>
      </c>
      <c r="E16" s="17"/>
      <c r="F16" s="58">
        <f>VLOOKUP($A16,'[1]Audit-CT'!$A:$J,4,FALSE)</f>
        <v>26432</v>
      </c>
      <c r="G16" s="60">
        <f>VLOOKUP($A16,'[1]Audit-CT'!$A:$J,5,FALSE)</f>
        <v>26808</v>
      </c>
      <c r="H16" s="71">
        <f t="shared" si="1"/>
        <v>-1.4025663980901224</v>
      </c>
      <c r="I16" s="7"/>
      <c r="J16" s="5"/>
      <c r="K16" s="5"/>
      <c r="L16" s="5"/>
      <c r="M16"/>
      <c r="N16" s="53"/>
      <c r="O16" s="53"/>
      <c r="P16"/>
      <c r="Q16"/>
      <c r="R16" s="53"/>
      <c r="W16"/>
      <c r="X16"/>
      <c r="Y16"/>
      <c r="Z16"/>
      <c r="AA16"/>
      <c r="AB16"/>
      <c r="AC16"/>
      <c r="AD16"/>
    </row>
    <row r="17" spans="1:30" s="2" customFormat="1" ht="15" customHeight="1">
      <c r="A17" s="14" t="s">
        <v>14</v>
      </c>
      <c r="B17" s="59">
        <f>VLOOKUP($A17,'[1]Audit-CT'!$A:$J,2,FALSE)</f>
        <v>6838</v>
      </c>
      <c r="C17" s="59">
        <f>VLOOKUP($A17,'[1]Audit-CT'!$A:$J,3,FALSE)</f>
        <v>4955</v>
      </c>
      <c r="D17" s="12">
        <f t="shared" si="0"/>
        <v>38.002018163471242</v>
      </c>
      <c r="E17" s="17"/>
      <c r="F17" s="58">
        <f>VLOOKUP($A17,'[1]Audit-CT'!$A:$J,4,FALSE)</f>
        <v>20225</v>
      </c>
      <c r="G17" s="60">
        <f>VLOOKUP($A17,'[1]Audit-CT'!$A:$J,5,FALSE)</f>
        <v>19119</v>
      </c>
      <c r="H17" s="71">
        <f t="shared" si="1"/>
        <v>5.7848213818714367</v>
      </c>
      <c r="I17" s="7"/>
      <c r="J17" s="5"/>
      <c r="K17" s="5"/>
      <c r="L17" s="5"/>
      <c r="M17"/>
      <c r="N17" s="53"/>
      <c r="O17" s="53"/>
      <c r="P17"/>
      <c r="Q17"/>
      <c r="R17" s="53"/>
      <c r="W17"/>
      <c r="X17"/>
      <c r="Y17"/>
      <c r="Z17"/>
      <c r="AA17"/>
      <c r="AB17"/>
      <c r="AC17"/>
      <c r="AD17"/>
    </row>
    <row r="18" spans="1:30" s="2" customFormat="1" ht="20.100000000000001" customHeight="1">
      <c r="A18" s="23" t="s">
        <v>15</v>
      </c>
      <c r="B18" s="61">
        <f>VLOOKUP($A18,'[1]Audit-CT'!$A:$J,2,FALSE)</f>
        <v>49084</v>
      </c>
      <c r="C18" s="62">
        <f>VLOOKUP($A18,'[1]Audit-CT'!$A:$J,3,FALSE)</f>
        <v>36378</v>
      </c>
      <c r="D18" s="19">
        <f t="shared" si="0"/>
        <v>34.927703557094944</v>
      </c>
      <c r="E18" s="32"/>
      <c r="F18" s="61">
        <f>VLOOKUP($A18,'[1]Audit-CT'!$A:$J,4,FALSE)</f>
        <v>160204</v>
      </c>
      <c r="G18" s="62">
        <f>VLOOKUP($A18,'[1]Audit-CT'!$A:$J,5,FALSE)</f>
        <v>147214</v>
      </c>
      <c r="H18" s="72">
        <f t="shared" si="1"/>
        <v>8.823889032293124</v>
      </c>
      <c r="I18" s="7"/>
      <c r="J18" s="5"/>
      <c r="K18" s="5"/>
      <c r="L18" s="5"/>
      <c r="N18" s="53"/>
      <c r="O18" s="53"/>
      <c r="P18"/>
      <c r="Q18"/>
      <c r="R18" s="53"/>
      <c r="W18"/>
      <c r="X18"/>
      <c r="Y18"/>
      <c r="Z18"/>
      <c r="AA18"/>
      <c r="AB18"/>
      <c r="AC18"/>
      <c r="AD18"/>
    </row>
    <row r="19" spans="1:30" s="2" customFormat="1" ht="15" customHeight="1">
      <c r="A19" s="15" t="s">
        <v>16</v>
      </c>
      <c r="B19" s="63">
        <f>VLOOKUP($A19,'[1]Audit-CT'!$A:$J,2,FALSE)</f>
        <v>12031</v>
      </c>
      <c r="C19" s="64">
        <f>VLOOKUP($A19,'[1]Audit-CT'!$A:$J,3,FALSE)</f>
        <v>16653</v>
      </c>
      <c r="D19" s="10">
        <f t="shared" si="0"/>
        <v>-27.754758902299887</v>
      </c>
      <c r="E19" s="16"/>
      <c r="F19" s="63">
        <f>VLOOKUP($A19,'[1]Audit-CT'!$A:$J,4,FALSE)</f>
        <v>52576</v>
      </c>
      <c r="G19" s="60">
        <f>VLOOKUP($A19,'[1]Audit-CT'!$A:$J,5,FALSE)</f>
        <v>65511</v>
      </c>
      <c r="H19" s="71">
        <f t="shared" si="1"/>
        <v>-19.744775686525927</v>
      </c>
      <c r="I19" s="7"/>
      <c r="J19" s="5"/>
      <c r="K19" s="5"/>
      <c r="L19" s="5"/>
      <c r="N19" s="53"/>
      <c r="O19" s="53"/>
      <c r="P19"/>
      <c r="Q19"/>
      <c r="R19" s="53"/>
      <c r="W19"/>
      <c r="X19"/>
      <c r="Y19"/>
      <c r="Z19"/>
      <c r="AA19"/>
      <c r="AB19"/>
      <c r="AC19"/>
      <c r="AD19"/>
    </row>
    <row r="20" spans="1:30" s="2" customFormat="1" ht="15" customHeight="1">
      <c r="A20" s="14" t="s">
        <v>52</v>
      </c>
      <c r="B20" s="58">
        <f>VLOOKUP($A20,'[1]Audit-CT'!$A:$J,2,FALSE)</f>
        <v>7883</v>
      </c>
      <c r="C20" s="60">
        <f>VLOOKUP($A20,'[1]Audit-CT'!$A:$J,3,FALSE)</f>
        <v>463</v>
      </c>
      <c r="D20" s="12">
        <f t="shared" si="0"/>
        <v>1602.5917926565874</v>
      </c>
      <c r="E20" s="17"/>
      <c r="F20" s="58">
        <f>VLOOKUP($A20,'[1]Audit-CT'!$A:$J,4,FALSE)</f>
        <v>23115</v>
      </c>
      <c r="G20" s="60">
        <f>VLOOKUP($A20,'[1]Audit-CT'!$A:$J,5,FALSE)</f>
        <v>482</v>
      </c>
      <c r="H20" s="71">
        <f t="shared" si="1"/>
        <v>4695.6431535269712</v>
      </c>
      <c r="I20" s="7"/>
      <c r="J20" s="5"/>
      <c r="K20" s="5"/>
      <c r="L20" s="5"/>
      <c r="N20" s="53"/>
      <c r="O20" s="53"/>
      <c r="P20"/>
      <c r="Q20"/>
      <c r="R20" s="53"/>
      <c r="W20"/>
      <c r="X20"/>
      <c r="Y20"/>
      <c r="Z20"/>
      <c r="AA20"/>
      <c r="AB20"/>
      <c r="AC20"/>
      <c r="AD20"/>
    </row>
    <row r="21" spans="1:30" s="2" customFormat="1" ht="15" hidden="1" customHeight="1" outlineLevel="1">
      <c r="A21" s="14" t="s">
        <v>17</v>
      </c>
      <c r="B21" s="58">
        <f>VLOOKUP($A21,'[1]Audit-CT'!$A:$J,2,FALSE)</f>
        <v>30</v>
      </c>
      <c r="C21" s="59">
        <f>VLOOKUP($A21,'[1]Audit-CT'!$A:$J,3,FALSE)</f>
        <v>8762</v>
      </c>
      <c r="D21" s="12">
        <f t="shared" si="0"/>
        <v>-99.657612417256331</v>
      </c>
      <c r="E21" s="17"/>
      <c r="F21" s="58">
        <f>VLOOKUP($A21,'[1]Audit-CT'!$A:$J,4,FALSE)</f>
        <v>5769</v>
      </c>
      <c r="G21" s="60">
        <f>VLOOKUP($A21,'[1]Audit-CT'!$A:$J,5,FALSE)</f>
        <v>38881</v>
      </c>
      <c r="H21" s="71">
        <f t="shared" si="1"/>
        <v>-85.162418662071445</v>
      </c>
      <c r="I21" s="7"/>
      <c r="J21" s="5"/>
      <c r="K21" s="5"/>
      <c r="L21" s="5"/>
      <c r="N21" s="53"/>
      <c r="O21" s="53"/>
      <c r="P21"/>
      <c r="Q21"/>
      <c r="R21" s="53"/>
      <c r="W21"/>
      <c r="X21"/>
      <c r="Y21"/>
      <c r="Z21"/>
      <c r="AA21"/>
      <c r="AB21"/>
      <c r="AC21"/>
      <c r="AD21"/>
    </row>
    <row r="22" spans="1:30" s="2" customFormat="1" ht="15" hidden="1" customHeight="1" outlineLevel="1">
      <c r="A22" s="14" t="s">
        <v>18</v>
      </c>
      <c r="B22" s="58">
        <f>VLOOKUP($A22,'[1]Audit-CT'!$A:$J,2,FALSE)</f>
        <v>15</v>
      </c>
      <c r="C22" s="59">
        <f>VLOOKUP($A22,'[1]Audit-CT'!$A:$J,3,FALSE)</f>
        <v>3789</v>
      </c>
      <c r="D22" s="12">
        <f t="shared" si="0"/>
        <v>-99.604117181314336</v>
      </c>
      <c r="E22" s="17"/>
      <c r="F22" s="58">
        <f>VLOOKUP($A22,'[1]Audit-CT'!$A:$J,4,FALSE)</f>
        <v>2858</v>
      </c>
      <c r="G22" s="60">
        <f>VLOOKUP($A22,'[1]Audit-CT'!$A:$J,5,FALSE)</f>
        <v>23164</v>
      </c>
      <c r="H22" s="71">
        <f t="shared" si="1"/>
        <v>-87.661889138318088</v>
      </c>
      <c r="I22" s="7"/>
      <c r="J22" s="5"/>
      <c r="K22" s="5"/>
      <c r="L22" s="5"/>
      <c r="N22" s="53"/>
      <c r="O22" s="53"/>
      <c r="P22"/>
      <c r="Q22"/>
      <c r="R22" s="53"/>
      <c r="W22"/>
      <c r="X22"/>
      <c r="Y22"/>
      <c r="Z22"/>
      <c r="AA22"/>
      <c r="AB22"/>
      <c r="AC22"/>
      <c r="AD22"/>
    </row>
    <row r="23" spans="1:30" s="2" customFormat="1" ht="15" customHeight="1" collapsed="1">
      <c r="A23" s="14" t="s">
        <v>19</v>
      </c>
      <c r="B23" s="58">
        <f>SUM(B21:B22)</f>
        <v>45</v>
      </c>
      <c r="C23" s="59">
        <f>SUM(C21:C22)</f>
        <v>12551</v>
      </c>
      <c r="D23" s="12">
        <f t="shared" si="0"/>
        <v>-99.641462831646876</v>
      </c>
      <c r="E23" s="17"/>
      <c r="F23" s="58">
        <f>SUM(F21:F22)</f>
        <v>8627</v>
      </c>
      <c r="G23" s="60">
        <f>SUM(G21:G22)</f>
        <v>62045</v>
      </c>
      <c r="H23" s="71">
        <f t="shared" si="1"/>
        <v>-86.095575791764048</v>
      </c>
      <c r="I23" s="7"/>
      <c r="J23" s="5"/>
      <c r="K23" s="5"/>
      <c r="L23" s="5"/>
      <c r="N23" s="53"/>
      <c r="O23" s="53"/>
      <c r="P23"/>
      <c r="Q23"/>
      <c r="R23" s="53"/>
      <c r="W23"/>
      <c r="X23"/>
      <c r="Y23"/>
      <c r="Z23"/>
      <c r="AA23"/>
      <c r="AB23"/>
      <c r="AC23"/>
      <c r="AD23"/>
    </row>
    <row r="24" spans="1:30" s="2" customFormat="1" ht="15" customHeight="1">
      <c r="A24" s="20" t="s">
        <v>20</v>
      </c>
      <c r="B24" s="58">
        <f>VLOOKUP($A24,'[1]Audit-CT'!$A:$J,2,FALSE)</f>
        <v>109</v>
      </c>
      <c r="C24" s="59">
        <f>VLOOKUP($A24,'[1]Audit-CT'!$A:$J,3,FALSE)</f>
        <v>6340</v>
      </c>
      <c r="D24" s="12">
        <f t="shared" si="0"/>
        <v>-98.280757097791792</v>
      </c>
      <c r="E24" s="17"/>
      <c r="F24" s="58">
        <f>VLOOKUP($A24,'[1]Audit-CT'!$A:$J,4,FALSE)</f>
        <v>5859</v>
      </c>
      <c r="G24" s="60">
        <f>VLOOKUP($A24,'[1]Audit-CT'!$A:$J,5,FALSE)</f>
        <v>31028</v>
      </c>
      <c r="H24" s="71">
        <f t="shared" si="1"/>
        <v>-81.117055562717539</v>
      </c>
      <c r="I24" s="7"/>
      <c r="J24" s="5"/>
      <c r="K24" s="5"/>
      <c r="L24" s="5"/>
      <c r="N24" s="53"/>
      <c r="O24" s="53"/>
      <c r="P24"/>
      <c r="Q24"/>
      <c r="R24" s="53"/>
      <c r="W24"/>
      <c r="X24"/>
      <c r="Y24"/>
      <c r="Z24"/>
      <c r="AA24"/>
      <c r="AB24"/>
      <c r="AC24"/>
      <c r="AD24"/>
    </row>
    <row r="25" spans="1:30" s="2" customFormat="1" ht="15" customHeight="1">
      <c r="A25" s="20" t="s">
        <v>21</v>
      </c>
      <c r="B25" s="58">
        <f>VLOOKUP($A25,'[1]Audit-CT'!$A:$J,2,FALSE)</f>
        <v>27302</v>
      </c>
      <c r="C25" s="59">
        <f>VLOOKUP($A25,'[1]Audit-CT'!$A:$J,3,FALSE)</f>
        <v>12396</v>
      </c>
      <c r="D25" s="12">
        <f t="shared" si="0"/>
        <v>120.24846724749921</v>
      </c>
      <c r="E25" s="17"/>
      <c r="F25" s="58">
        <f>VLOOKUP($A25,'[1]Audit-CT'!$A:$J,4,FALSE)</f>
        <v>98012</v>
      </c>
      <c r="G25" s="60">
        <f>VLOOKUP($A25,'[1]Audit-CT'!$A:$J,5,FALSE)</f>
        <v>71081</v>
      </c>
      <c r="H25" s="71">
        <f t="shared" si="1"/>
        <v>37.887761849158004</v>
      </c>
      <c r="I25" s="7"/>
      <c r="J25" s="5"/>
      <c r="K25" s="5"/>
      <c r="L25" s="5"/>
      <c r="N25" s="53"/>
      <c r="O25" s="53"/>
      <c r="P25"/>
      <c r="Q25"/>
      <c r="R25" s="53"/>
      <c r="W25"/>
      <c r="X25"/>
      <c r="Y25"/>
      <c r="Z25"/>
      <c r="AA25"/>
      <c r="AB25"/>
      <c r="AC25"/>
      <c r="AD25"/>
    </row>
    <row r="26" spans="1:30" s="2" customFormat="1" ht="15" customHeight="1">
      <c r="A26" s="20" t="s">
        <v>22</v>
      </c>
      <c r="B26" s="58">
        <f>VLOOKUP($A26,'[1]Audit-CT'!$A:$J,2,FALSE)</f>
        <v>7619</v>
      </c>
      <c r="C26" s="59">
        <f>VLOOKUP($A26,'[1]Audit-CT'!$A:$J,3,FALSE)</f>
        <v>8915</v>
      </c>
      <c r="D26" s="12">
        <f t="shared" si="0"/>
        <v>-14.537296690970274</v>
      </c>
      <c r="E26" s="17"/>
      <c r="F26" s="58">
        <f>VLOOKUP($A26,'[1]Audit-CT'!$A:$J,4,FALSE)</f>
        <v>33330</v>
      </c>
      <c r="G26" s="60">
        <f>VLOOKUP($A26,'[1]Audit-CT'!$A:$J,5,FALSE)</f>
        <v>34353</v>
      </c>
      <c r="H26" s="71">
        <f t="shared" si="1"/>
        <v>-2.9779058597502401</v>
      </c>
      <c r="I26" s="7"/>
      <c r="J26" s="5"/>
      <c r="K26" s="5"/>
      <c r="L26" s="5"/>
      <c r="N26" s="53"/>
      <c r="O26" s="53"/>
      <c r="P26"/>
      <c r="Q26"/>
      <c r="R26" s="53"/>
      <c r="W26"/>
      <c r="X26"/>
      <c r="Y26"/>
      <c r="Z26"/>
      <c r="AA26"/>
      <c r="AB26"/>
      <c r="AC26"/>
      <c r="AD26"/>
    </row>
    <row r="27" spans="1:30" s="2" customFormat="1" ht="15" customHeight="1">
      <c r="A27" s="20" t="s">
        <v>23</v>
      </c>
      <c r="B27" s="58">
        <f>VLOOKUP($A27,'[1]Audit-CT'!$A:$J,2,FALSE)</f>
        <v>64207</v>
      </c>
      <c r="C27" s="59">
        <f>VLOOKUP($A27,'[1]Audit-CT'!$A:$J,3,FALSE)</f>
        <v>58559</v>
      </c>
      <c r="D27" s="12">
        <f t="shared" si="0"/>
        <v>9.644973445584796</v>
      </c>
      <c r="E27" s="17"/>
      <c r="F27" s="58">
        <f>VLOOKUP($A27,'[1]Audit-CT'!$A:$J,4,FALSE)</f>
        <v>207730</v>
      </c>
      <c r="G27" s="60">
        <f>VLOOKUP($A27,'[1]Audit-CT'!$A:$J,5,FALSE)</f>
        <v>212701</v>
      </c>
      <c r="H27" s="71">
        <f t="shared" si="1"/>
        <v>-2.3370835115960902</v>
      </c>
      <c r="I27" s="7"/>
      <c r="J27" s="5"/>
      <c r="K27" s="5"/>
      <c r="L27" s="5"/>
      <c r="N27" s="53"/>
      <c r="O27" s="53"/>
      <c r="P27"/>
      <c r="Q27"/>
      <c r="R27" s="53"/>
      <c r="W27"/>
      <c r="X27"/>
      <c r="Y27"/>
      <c r="Z27"/>
      <c r="AA27"/>
      <c r="AB27"/>
      <c r="AC27"/>
      <c r="AD27"/>
    </row>
    <row r="28" spans="1:30" s="2" customFormat="1" ht="15" customHeight="1">
      <c r="A28" s="20" t="s">
        <v>56</v>
      </c>
      <c r="B28" s="58">
        <f>VLOOKUP($A28,'[1]Audit-CT'!$A:$J,2,FALSE)</f>
        <v>18089</v>
      </c>
      <c r="C28" s="59">
        <f>VLOOKUP($A28,'[1]Audit-CT'!$A:$J,3,FALSE)</f>
        <v>0</v>
      </c>
      <c r="D28" s="12" t="str">
        <f t="shared" si="0"/>
        <v>***.*</v>
      </c>
      <c r="E28" s="17"/>
      <c r="F28" s="58">
        <f>VLOOKUP($A28,'[1]Audit-CT'!$A:$J,4,FALSE)</f>
        <v>28874</v>
      </c>
      <c r="G28" s="60">
        <f>VLOOKUP($A28,'[1]Audit-CT'!$A:$J,5,FALSE)</f>
        <v>0</v>
      </c>
      <c r="H28" s="71" t="str">
        <f t="shared" si="1"/>
        <v>***.*</v>
      </c>
      <c r="I28" s="7"/>
      <c r="J28" s="5"/>
      <c r="K28" s="5"/>
      <c r="L28" s="5"/>
      <c r="N28" s="53"/>
      <c r="O28" s="53"/>
      <c r="P28"/>
      <c r="Q28"/>
      <c r="R28" s="53"/>
      <c r="W28"/>
      <c r="X28"/>
      <c r="Y28"/>
      <c r="Z28"/>
      <c r="AA28"/>
      <c r="AB28"/>
      <c r="AC28"/>
      <c r="AD28"/>
    </row>
    <row r="29" spans="1:30" s="2" customFormat="1" ht="15" customHeight="1">
      <c r="A29" s="20" t="s">
        <v>24</v>
      </c>
      <c r="B29" s="58">
        <f>VLOOKUP($A29,'[1]Audit-CT'!$A:$J,2,FALSE)</f>
        <v>13971</v>
      </c>
      <c r="C29" s="59">
        <f>VLOOKUP($A29,'[1]Audit-CT'!$A:$J,3,FALSE)</f>
        <v>10114</v>
      </c>
      <c r="D29" s="12">
        <f t="shared" si="0"/>
        <v>38.135258058137232</v>
      </c>
      <c r="E29" s="17"/>
      <c r="F29" s="58">
        <f>VLOOKUP($A29,'[1]Audit-CT'!$A:$J,4,FALSE)</f>
        <v>44221</v>
      </c>
      <c r="G29" s="60">
        <f>VLOOKUP($A29,'[1]Audit-CT'!$A:$J,5,FALSE)</f>
        <v>40660</v>
      </c>
      <c r="H29" s="71">
        <f t="shared" si="1"/>
        <v>8.7579931136251847</v>
      </c>
      <c r="I29" s="7"/>
      <c r="J29" s="5"/>
      <c r="K29" s="5"/>
      <c r="L29" s="5"/>
      <c r="N29" s="53"/>
      <c r="O29" s="53"/>
      <c r="P29"/>
      <c r="Q29"/>
      <c r="R29" s="53"/>
      <c r="W29"/>
      <c r="X29"/>
      <c r="Y29"/>
      <c r="Z29"/>
      <c r="AA29"/>
      <c r="AB29"/>
      <c r="AC29"/>
      <c r="AD29"/>
    </row>
    <row r="30" spans="1:30" s="2" customFormat="1" ht="15" customHeight="1">
      <c r="A30" s="20" t="s">
        <v>25</v>
      </c>
      <c r="B30" s="58">
        <f>VLOOKUP($A30,'[1]Audit-CT'!$A:$J,2,FALSE)</f>
        <v>1295</v>
      </c>
      <c r="C30" s="59">
        <f>VLOOKUP($A30,'[1]Audit-CT'!$A:$J,3,FALSE)</f>
        <v>1854</v>
      </c>
      <c r="D30" s="12">
        <f t="shared" si="0"/>
        <v>-30.151024811218985</v>
      </c>
      <c r="E30" s="17"/>
      <c r="F30" s="58">
        <f>VLOOKUP($A30,'[1]Audit-CT'!$A:$J,4,FALSE)</f>
        <v>5409</v>
      </c>
      <c r="G30" s="60">
        <f>VLOOKUP($A30,'[1]Audit-CT'!$A:$J,5,FALSE)</f>
        <v>5207</v>
      </c>
      <c r="H30" s="71">
        <f t="shared" si="1"/>
        <v>3.879393124639908</v>
      </c>
      <c r="I30" s="7"/>
      <c r="J30" s="5"/>
      <c r="K30" s="5"/>
      <c r="L30" s="5"/>
      <c r="N30" s="53"/>
      <c r="O30" s="53"/>
      <c r="P30"/>
      <c r="Q30"/>
      <c r="R30" s="53"/>
      <c r="W30"/>
      <c r="X30"/>
      <c r="Y30"/>
      <c r="Z30"/>
      <c r="AA30"/>
      <c r="AB30"/>
      <c r="AC30"/>
      <c r="AD30"/>
    </row>
    <row r="31" spans="1:30" s="2" customFormat="1" ht="15" customHeight="1">
      <c r="A31" s="20" t="s">
        <v>26</v>
      </c>
      <c r="B31" s="58">
        <f>VLOOKUP($A31,'[1]Audit-CT'!$A:$J,2,FALSE)</f>
        <v>23786</v>
      </c>
      <c r="C31" s="59">
        <f>VLOOKUP($A31,'[1]Audit-CT'!$A:$J,3,FALSE)</f>
        <v>18893</v>
      </c>
      <c r="D31" s="12">
        <f t="shared" si="0"/>
        <v>25.898480918858834</v>
      </c>
      <c r="E31" s="17"/>
      <c r="F31" s="58">
        <f>VLOOKUP($A31,'[1]Audit-CT'!$A:$J,4,FALSE)</f>
        <v>117319</v>
      </c>
      <c r="G31" s="60">
        <f>VLOOKUP($A31,'[1]Audit-CT'!$A:$J,5,FALSE)</f>
        <v>130342</v>
      </c>
      <c r="H31" s="71">
        <f t="shared" si="1"/>
        <v>-9.9914072210032074</v>
      </c>
      <c r="I31" s="7"/>
      <c r="J31" s="5"/>
      <c r="K31" s="5"/>
      <c r="L31" s="5"/>
      <c r="N31" s="53"/>
      <c r="O31" s="53"/>
      <c r="P31"/>
      <c r="Q31"/>
      <c r="R31" s="53"/>
      <c r="W31"/>
      <c r="X31"/>
      <c r="Y31"/>
      <c r="Z31"/>
      <c r="AA31"/>
      <c r="AB31"/>
      <c r="AC31"/>
      <c r="AD31"/>
    </row>
    <row r="32" spans="1:30" s="2" customFormat="1" ht="15" customHeight="1">
      <c r="A32" s="20" t="s">
        <v>27</v>
      </c>
      <c r="B32" s="58">
        <f>VLOOKUP($A32,'[1]Audit-CT'!$A:$J,2,FALSE)</f>
        <v>54078</v>
      </c>
      <c r="C32" s="59">
        <f>VLOOKUP($A32,'[1]Audit-CT'!$A:$J,3,FALSE)</f>
        <v>50518</v>
      </c>
      <c r="D32" s="12">
        <f t="shared" si="0"/>
        <v>7.0469931509560952</v>
      </c>
      <c r="E32" s="17"/>
      <c r="F32" s="58">
        <f>VLOOKUP($A32,'[1]Audit-CT'!$A:$J,4,FALSE)</f>
        <v>183746</v>
      </c>
      <c r="G32" s="60">
        <f>VLOOKUP($A32,'[1]Audit-CT'!$A:$J,5,FALSE)</f>
        <v>188544</v>
      </c>
      <c r="H32" s="71">
        <f t="shared" si="1"/>
        <v>-2.5447640868974881</v>
      </c>
      <c r="I32" s="7"/>
      <c r="J32" s="5"/>
      <c r="K32" s="5"/>
      <c r="L32" s="5"/>
      <c r="N32" s="53"/>
      <c r="O32" s="53"/>
      <c r="P32"/>
      <c r="Q32"/>
      <c r="R32" s="53"/>
      <c r="S32"/>
      <c r="T32"/>
      <c r="U32"/>
      <c r="V32"/>
      <c r="W32"/>
      <c r="X32"/>
      <c r="Y32"/>
      <c r="Z32"/>
      <c r="AA32"/>
      <c r="AB32"/>
      <c r="AC32"/>
      <c r="AD32"/>
    </row>
    <row r="33" spans="1:30" s="2" customFormat="1" ht="15" customHeight="1">
      <c r="A33" s="20" t="s">
        <v>28</v>
      </c>
      <c r="B33" s="58">
        <f>VLOOKUP($A33,'[1]Audit-CT'!$A:$J,2,FALSE)</f>
        <v>88835</v>
      </c>
      <c r="C33" s="59">
        <f>VLOOKUP($A33,'[1]Audit-CT'!$A:$J,3,FALSE)</f>
        <v>89398</v>
      </c>
      <c r="D33" s="12">
        <f t="shared" si="0"/>
        <v>-0.6297680037584733</v>
      </c>
      <c r="E33" s="17"/>
      <c r="F33" s="58">
        <f>VLOOKUP($A33,'[1]Audit-CT'!$A:$J,4,FALSE)</f>
        <v>358771</v>
      </c>
      <c r="G33" s="60">
        <f>VLOOKUP($A33,'[1]Audit-CT'!$A:$J,5,FALSE)</f>
        <v>354775</v>
      </c>
      <c r="H33" s="71">
        <f t="shared" si="1"/>
        <v>1.1263476851525616</v>
      </c>
      <c r="I33" s="7"/>
      <c r="J33" s="5"/>
      <c r="K33" s="5"/>
      <c r="L33" s="5"/>
      <c r="N33" s="53"/>
      <c r="O33" s="53"/>
      <c r="P33"/>
      <c r="Q33"/>
      <c r="R33" s="53"/>
      <c r="S33"/>
      <c r="T33"/>
      <c r="U33"/>
      <c r="V33"/>
      <c r="W33"/>
      <c r="X33"/>
      <c r="Y33"/>
      <c r="Z33"/>
      <c r="AA33"/>
      <c r="AB33"/>
      <c r="AC33"/>
      <c r="AD33"/>
    </row>
    <row r="34" spans="1:30" s="2" customFormat="1" ht="15" customHeight="1">
      <c r="A34" s="20" t="s">
        <v>29</v>
      </c>
      <c r="B34" s="58">
        <f>VLOOKUP($A34,'[1]Audit-CT'!$A:$J,2,FALSE)</f>
        <v>2779</v>
      </c>
      <c r="C34" s="59">
        <f>VLOOKUP($A34,'[1]Audit-CT'!$A:$J,3,FALSE)</f>
        <v>3474</v>
      </c>
      <c r="D34" s="12">
        <f t="shared" si="0"/>
        <v>-20.005757052389178</v>
      </c>
      <c r="E34" s="17"/>
      <c r="F34" s="58">
        <f>VLOOKUP($A34,'[1]Audit-CT'!$A:$J,4,FALSE)</f>
        <v>10319</v>
      </c>
      <c r="G34" s="60">
        <f>VLOOKUP($A34,'[1]Audit-CT'!$A:$J,5,FALSE)</f>
        <v>11829</v>
      </c>
      <c r="H34" s="71">
        <f>[1]VSNA!K65</f>
        <v>-12.765237974469523</v>
      </c>
      <c r="I34" s="7"/>
      <c r="J34" s="5"/>
      <c r="K34" s="5"/>
      <c r="L34" s="5"/>
      <c r="N34" s="53"/>
      <c r="O34" s="53"/>
      <c r="P34"/>
      <c r="Q34"/>
      <c r="R34" s="53"/>
      <c r="S34"/>
      <c r="T34"/>
      <c r="U34"/>
      <c r="V34"/>
      <c r="W34"/>
      <c r="X34"/>
      <c r="Y34"/>
      <c r="Z34"/>
      <c r="AA34"/>
      <c r="AB34"/>
      <c r="AC34"/>
      <c r="AD34"/>
    </row>
    <row r="35" spans="1:30" s="2" customFormat="1" ht="15" customHeight="1">
      <c r="A35" s="20" t="s">
        <v>53</v>
      </c>
      <c r="B35" s="58">
        <f>VLOOKUP($A35,'[1]Audit-CT'!$A:$J,2,FALSE)</f>
        <v>2176</v>
      </c>
      <c r="C35" s="60">
        <f>VLOOKUP($A35,'[1]Audit-CT'!$A:$J,3,FALSE)</f>
        <v>443</v>
      </c>
      <c r="D35" s="12">
        <f>IFERROR(($B35-$C35)/$C35*100,"***.*")</f>
        <v>391.19638826185104</v>
      </c>
      <c r="E35" s="17"/>
      <c r="F35" s="58">
        <f>VLOOKUP($A35,'[1]Audit-CT'!$A:$J,4,FALSE)</f>
        <v>7428</v>
      </c>
      <c r="G35" s="60">
        <f>VLOOKUP($A35,'[1]Audit-CT'!$A:$J,5,FALSE)</f>
        <v>461</v>
      </c>
      <c r="H35" s="71">
        <f>IFERROR(($F35-$G35)/$G35*100,"***.*")</f>
        <v>1511.2798264642083</v>
      </c>
      <c r="I35" s="7"/>
      <c r="J35" s="5"/>
      <c r="K35" s="5"/>
      <c r="L35" s="5"/>
      <c r="N35" s="53"/>
      <c r="O35" s="53"/>
      <c r="P35"/>
      <c r="Q35"/>
      <c r="R35" s="53"/>
      <c r="S35"/>
      <c r="T35"/>
      <c r="U35"/>
      <c r="V35"/>
      <c r="W35"/>
      <c r="X35"/>
      <c r="Y35"/>
      <c r="Z35"/>
      <c r="AA35"/>
      <c r="AB35"/>
      <c r="AC35"/>
      <c r="AD35"/>
    </row>
    <row r="36" spans="1:30" s="2" customFormat="1" ht="15" customHeight="1">
      <c r="A36" s="18" t="s">
        <v>30</v>
      </c>
      <c r="B36" s="58">
        <f>SUM(B32:B35)</f>
        <v>147868</v>
      </c>
      <c r="C36" s="60">
        <f>SUM(C32:C35)</f>
        <v>143833</v>
      </c>
      <c r="D36" s="12">
        <f>IFERROR(($B36-$C36)/$C36*100,"***.*")</f>
        <v>2.8053367446969748</v>
      </c>
      <c r="E36" s="17"/>
      <c r="F36" s="58">
        <f>SUM(F32:F35)</f>
        <v>560264</v>
      </c>
      <c r="G36" s="60">
        <f>SUM(G32:G35)</f>
        <v>555609</v>
      </c>
      <c r="H36" s="73">
        <f t="shared" si="1"/>
        <v>0.83781940177354941</v>
      </c>
      <c r="I36" s="7"/>
      <c r="J36" s="5"/>
      <c r="K36" s="5"/>
      <c r="L36" s="5"/>
      <c r="N36" s="53"/>
      <c r="O36" s="53"/>
      <c r="P36"/>
      <c r="Q36"/>
      <c r="R36" s="53"/>
      <c r="S36"/>
      <c r="T36"/>
      <c r="U36"/>
      <c r="V36"/>
      <c r="W36"/>
      <c r="X36"/>
      <c r="Y36"/>
      <c r="Z36"/>
      <c r="AA36"/>
      <c r="AB36"/>
      <c r="AC36"/>
      <c r="AD36"/>
    </row>
    <row r="37" spans="1:30" s="2" customFormat="1" ht="15" hidden="1" customHeight="1" outlineLevel="1">
      <c r="A37" s="20" t="s">
        <v>31</v>
      </c>
      <c r="B37" s="58" t="str">
        <f>VLOOKUP($A37,'[1]Audit-CT'!$A:$J,2,FALSE)</f>
        <v/>
      </c>
      <c r="C37" s="60">
        <f>VLOOKUP($A37,'[1]Audit-CT'!$A:$J,3,FALSE)</f>
        <v>8</v>
      </c>
      <c r="D37" s="12" t="str">
        <f t="shared" si="0"/>
        <v>***.*</v>
      </c>
      <c r="E37" s="17"/>
      <c r="F37" s="58" t="str">
        <f>VLOOKUP($A37,'[1]Audit-CT'!$A:$J,4,FALSE)</f>
        <v/>
      </c>
      <c r="G37" s="60">
        <f>VLOOKUP($A37,'[1]Audit-CT'!$A:$J,5,FALSE)</f>
        <v>162</v>
      </c>
      <c r="H37" s="71" t="str">
        <f t="shared" si="1"/>
        <v>***.*</v>
      </c>
      <c r="I37" s="7"/>
      <c r="J37" s="5"/>
      <c r="K37" s="5"/>
      <c r="L37" s="5"/>
      <c r="N37" s="53"/>
      <c r="O37" s="53"/>
      <c r="P37"/>
      <c r="Q37"/>
      <c r="R37" s="53"/>
      <c r="S37"/>
      <c r="T37"/>
      <c r="U37"/>
      <c r="V37"/>
      <c r="W37"/>
      <c r="X37"/>
      <c r="Y37"/>
      <c r="Z37"/>
      <c r="AA37"/>
      <c r="AB37"/>
      <c r="AC37"/>
      <c r="AD37"/>
    </row>
    <row r="38" spans="1:30" s="2" customFormat="1" ht="15" customHeight="1" collapsed="1">
      <c r="A38" s="20" t="s">
        <v>32</v>
      </c>
      <c r="B38" s="58">
        <f>VLOOKUP($A38,'[1]Audit-CT'!$A:$J,2,FALSE)</f>
        <v>13886</v>
      </c>
      <c r="C38" s="60">
        <f>VLOOKUP($A38,'[1]Audit-CT'!$A:$J,3,FALSE)</f>
        <v>10144</v>
      </c>
      <c r="D38" s="12">
        <f t="shared" si="0"/>
        <v>36.888801261829649</v>
      </c>
      <c r="E38" s="17"/>
      <c r="F38" s="58">
        <f>VLOOKUP($A38,'[1]Audit-CT'!$A:$J,4,FALSE)</f>
        <v>44398</v>
      </c>
      <c r="G38" s="60">
        <f>VLOOKUP($A38,'[1]Audit-CT'!$A:$J,5,FALSE)</f>
        <v>52820</v>
      </c>
      <c r="H38" s="71">
        <f t="shared" si="1"/>
        <v>-15.94471790988262</v>
      </c>
      <c r="I38" s="7"/>
      <c r="J38" s="5"/>
      <c r="K38" s="5"/>
      <c r="L38" s="5"/>
      <c r="N38" s="53"/>
      <c r="O38" s="53"/>
      <c r="P38"/>
      <c r="Q38"/>
      <c r="R38" s="53"/>
      <c r="S38"/>
      <c r="T38"/>
      <c r="U38"/>
      <c r="V38"/>
      <c r="W38"/>
      <c r="X38"/>
      <c r="Y38"/>
      <c r="Z38"/>
      <c r="AA38"/>
      <c r="AB38"/>
      <c r="AC38"/>
      <c r="AD38"/>
    </row>
    <row r="39" spans="1:30" s="2" customFormat="1" ht="15" customHeight="1">
      <c r="A39" s="20" t="s">
        <v>33</v>
      </c>
      <c r="B39" s="58">
        <f>VLOOKUP($A39,'[1]Audit-CT'!$A:$J,2,FALSE)</f>
        <v>33367</v>
      </c>
      <c r="C39" s="60">
        <f>VLOOKUP($A39,'[1]Audit-CT'!$A:$J,3,FALSE)</f>
        <v>26235</v>
      </c>
      <c r="D39" s="12">
        <f t="shared" si="0"/>
        <v>27.185058128454354</v>
      </c>
      <c r="E39" s="17"/>
      <c r="F39" s="58">
        <f>VLOOKUP($A39,'[1]Audit-CT'!$A:$J,4,FALSE)</f>
        <v>105147</v>
      </c>
      <c r="G39" s="60">
        <f>VLOOKUP($A39,'[1]Audit-CT'!$A:$J,5,FALSE)</f>
        <v>110328</v>
      </c>
      <c r="H39" s="71">
        <f t="shared" si="1"/>
        <v>-4.6959973896019145</v>
      </c>
      <c r="I39" s="7"/>
      <c r="J39" s="5"/>
      <c r="K39" s="5"/>
      <c r="L39" s="5"/>
      <c r="N39" s="53"/>
      <c r="O39" s="53"/>
      <c r="P39"/>
      <c r="Q39"/>
      <c r="R39" s="53"/>
      <c r="S39"/>
      <c r="T39"/>
      <c r="U39"/>
      <c r="V39"/>
      <c r="W39"/>
      <c r="X39"/>
      <c r="Y39"/>
      <c r="Z39"/>
      <c r="AA39"/>
      <c r="AB39"/>
      <c r="AC39"/>
      <c r="AD39"/>
    </row>
    <row r="40" spans="1:30" s="2" customFormat="1" ht="15" customHeight="1">
      <c r="A40" s="20" t="s">
        <v>34</v>
      </c>
      <c r="B40" s="58">
        <f>VLOOKUP($A40,'[1]Audit-CT'!$A:$J,2,FALSE)</f>
        <v>22690</v>
      </c>
      <c r="C40" s="59">
        <f>VLOOKUP($A40,'[1]Audit-CT'!$A:$J,3,FALSE)</f>
        <v>18535</v>
      </c>
      <c r="D40" s="12">
        <f t="shared" si="0"/>
        <v>22.417048826544374</v>
      </c>
      <c r="E40" s="17"/>
      <c r="F40" s="58">
        <f>VLOOKUP($A40,'[1]Audit-CT'!$A:$J,4,FALSE)</f>
        <v>104398</v>
      </c>
      <c r="G40" s="60">
        <f>VLOOKUP($A40,'[1]Audit-CT'!$A:$J,5,FALSE)</f>
        <v>111014</v>
      </c>
      <c r="H40" s="71">
        <f t="shared" si="1"/>
        <v>-5.9596086980020537</v>
      </c>
      <c r="I40" s="7"/>
      <c r="J40" s="5"/>
      <c r="K40" s="5"/>
      <c r="L40" s="5"/>
      <c r="N40" s="53"/>
      <c r="O40" s="53"/>
      <c r="P40" s="52"/>
      <c r="Q40" s="52"/>
      <c r="R40" s="53"/>
      <c r="S40"/>
      <c r="T40"/>
      <c r="U40"/>
      <c r="V40"/>
      <c r="W40"/>
      <c r="X40"/>
      <c r="Y40"/>
      <c r="Z40"/>
      <c r="AA40"/>
      <c r="AB40"/>
      <c r="AC40"/>
      <c r="AD40" s="30"/>
    </row>
    <row r="41" spans="1:30" s="2" customFormat="1" ht="15" customHeight="1">
      <c r="A41" s="20" t="s">
        <v>35</v>
      </c>
      <c r="B41" s="58">
        <f>VLOOKUP($A41,'[1]Audit-CT'!$A:$J,2,FALSE)</f>
        <v>35983</v>
      </c>
      <c r="C41" s="59">
        <f>VLOOKUP($A41,'[1]Audit-CT'!$A:$J,3,FALSE)</f>
        <v>22556</v>
      </c>
      <c r="D41" s="12">
        <f t="shared" si="0"/>
        <v>59.527398474906903</v>
      </c>
      <c r="E41" s="17"/>
      <c r="F41" s="58">
        <f>VLOOKUP($A41,'[1]Audit-CT'!$A:$J,4,FALSE)</f>
        <v>105835</v>
      </c>
      <c r="G41" s="60">
        <f>VLOOKUP($A41,'[1]Audit-CT'!$A:$J,5,FALSE)</f>
        <v>123555</v>
      </c>
      <c r="H41" s="71">
        <f t="shared" si="1"/>
        <v>-14.341791105175833</v>
      </c>
      <c r="I41" s="7"/>
      <c r="J41" s="5"/>
      <c r="K41" s="5"/>
      <c r="L41" s="5"/>
      <c r="N41" s="53"/>
      <c r="O41" s="53"/>
      <c r="R41" s="53"/>
      <c r="S41"/>
      <c r="T41"/>
      <c r="U41"/>
      <c r="V41"/>
      <c r="W41"/>
      <c r="X41"/>
      <c r="Y41"/>
      <c r="Z41"/>
      <c r="AA41"/>
      <c r="AB41"/>
      <c r="AC41"/>
      <c r="AD41" s="30"/>
    </row>
    <row r="42" spans="1:30" s="2" customFormat="1" ht="15" customHeight="1">
      <c r="A42" s="20" t="s">
        <v>36</v>
      </c>
      <c r="B42" s="58">
        <f>VLOOKUP($A42,'[1]Audit-CT'!$A:$J,2,FALSE)</f>
        <v>50927</v>
      </c>
      <c r="C42" s="59">
        <f>VLOOKUP($A42,'[1]Audit-CT'!$A:$J,3,FALSE)</f>
        <v>44127</v>
      </c>
      <c r="D42" s="12">
        <f t="shared" si="0"/>
        <v>15.410066399256692</v>
      </c>
      <c r="E42" s="17"/>
      <c r="F42" s="58">
        <f>VLOOKUP($A42,'[1]Audit-CT'!$A:$J,4,FALSE)</f>
        <v>200689</v>
      </c>
      <c r="G42" s="60">
        <f>VLOOKUP($A42,'[1]Audit-CT'!$A:$J,5,FALSE)</f>
        <v>109382</v>
      </c>
      <c r="H42" s="71">
        <f t="shared" si="1"/>
        <v>83.475343292315003</v>
      </c>
      <c r="I42" s="7"/>
      <c r="J42" s="5"/>
      <c r="K42" s="5"/>
      <c r="L42" s="5"/>
      <c r="N42" s="53"/>
      <c r="O42" s="53"/>
      <c r="R42" s="53"/>
      <c r="S42"/>
      <c r="T42"/>
      <c r="U42"/>
      <c r="V42"/>
      <c r="W42"/>
      <c r="X42"/>
      <c r="Y42"/>
      <c r="Z42"/>
      <c r="AA42"/>
      <c r="AB42"/>
      <c r="AC42"/>
      <c r="AD42" s="30"/>
    </row>
    <row r="43" spans="1:30" s="2" customFormat="1" ht="15" hidden="1" customHeight="1" outlineLevel="1">
      <c r="A43" s="20" t="s">
        <v>59</v>
      </c>
      <c r="B43" s="58">
        <f>VLOOKUP($A43,'[1]Audit-CT'!$A:$J,2,FALSE)</f>
        <v>6</v>
      </c>
      <c r="C43" s="59">
        <f>VLOOKUP($A43,'[1]Audit-CT'!$A:$J,3,FALSE)</f>
        <v>0</v>
      </c>
      <c r="D43" s="12" t="str">
        <f t="shared" si="0"/>
        <v>***.*</v>
      </c>
      <c r="E43" s="17"/>
      <c r="F43" s="58">
        <f>VLOOKUP($A43,'[1]Audit-CT'!$A:$J,4,FALSE)</f>
        <v>6</v>
      </c>
      <c r="G43" s="60">
        <f>VLOOKUP($A43,'[1]Audit-CT'!$A:$J,5,FALSE)</f>
        <v>0</v>
      </c>
      <c r="H43" s="71" t="str">
        <f t="shared" si="1"/>
        <v>***.*</v>
      </c>
      <c r="I43" s="7"/>
      <c r="J43" s="5"/>
      <c r="K43" s="5"/>
      <c r="L43" s="5"/>
      <c r="N43" s="53"/>
      <c r="O43" s="53"/>
      <c r="R43" s="53"/>
      <c r="S43"/>
      <c r="T43"/>
      <c r="U43"/>
      <c r="V43"/>
      <c r="W43"/>
      <c r="X43"/>
      <c r="Y43"/>
      <c r="Z43"/>
      <c r="AA43"/>
      <c r="AB43"/>
      <c r="AC43"/>
      <c r="AD43" s="30"/>
    </row>
    <row r="44" spans="1:30" s="2" customFormat="1" ht="19.5" customHeight="1" collapsed="1">
      <c r="A44" s="22" t="s">
        <v>37</v>
      </c>
      <c r="B44" s="61">
        <f>VLOOKUP($A44,'[1]Audit-CT'!$A:$J,2,FALSE)</f>
        <v>481064</v>
      </c>
      <c r="C44" s="62">
        <f>VLOOKUP($A44,'[1]Audit-CT'!$A:$J,3,FALSE)</f>
        <v>412176</v>
      </c>
      <c r="D44" s="19">
        <f t="shared" si="0"/>
        <v>16.713248709289235</v>
      </c>
      <c r="E44" s="21"/>
      <c r="F44" s="67">
        <f>VLOOKUP($A44,'[1]Audit-CT'!$A:$J,4,FALSE)</f>
        <v>1745809</v>
      </c>
      <c r="G44" s="67">
        <f>VLOOKUP($A44,'[1]Audit-CT'!$A:$J,5,FALSE)</f>
        <v>1716280</v>
      </c>
      <c r="H44" s="72">
        <f t="shared" si="1"/>
        <v>1.7205234577108632</v>
      </c>
      <c r="I44" s="4"/>
      <c r="J44" s="5"/>
      <c r="K44" s="5"/>
      <c r="L44" s="5"/>
      <c r="N44" s="53"/>
      <c r="O44" s="53"/>
      <c r="R44" s="53"/>
      <c r="S44"/>
      <c r="T44"/>
      <c r="U44" s="30"/>
      <c r="V44"/>
      <c r="W44"/>
      <c r="X44"/>
      <c r="Y44"/>
      <c r="Z44"/>
      <c r="AA44"/>
      <c r="AB44"/>
      <c r="AC44"/>
      <c r="AD44" s="30"/>
    </row>
    <row r="45" spans="1:30" s="2" customFormat="1" ht="15" customHeight="1">
      <c r="A45" s="15" t="s">
        <v>38</v>
      </c>
      <c r="B45" s="63">
        <f>VLOOKUP($A45,'[1]Audit-CT'!$A:$J,2,FALSE)</f>
        <v>17041</v>
      </c>
      <c r="C45" s="64">
        <f>VLOOKUP($A45,'[1]Audit-CT'!$A:$J,3,FALSE)</f>
        <v>10774</v>
      </c>
      <c r="D45" s="10">
        <f t="shared" si="0"/>
        <v>58.167811397809544</v>
      </c>
      <c r="E45" s="11"/>
      <c r="F45" s="63">
        <f>VLOOKUP($A45,'[1]Audit-CT'!$A:$J,4,FALSE)</f>
        <v>49178</v>
      </c>
      <c r="G45" s="64">
        <f>VLOOKUP($A45,'[1]Audit-CT'!$A:$J,5,FALSE)</f>
        <v>66322</v>
      </c>
      <c r="H45" s="70">
        <f t="shared" si="1"/>
        <v>-25.849642652513495</v>
      </c>
      <c r="I45" s="7"/>
      <c r="J45" s="5"/>
      <c r="K45" s="5"/>
      <c r="L45" s="5"/>
      <c r="N45" s="53"/>
      <c r="O45" s="53"/>
      <c r="R45" s="53"/>
      <c r="S45"/>
      <c r="T45" s="30"/>
      <c r="U45" s="30"/>
      <c r="V45"/>
      <c r="W45"/>
      <c r="X45"/>
      <c r="Y45"/>
      <c r="Z45"/>
      <c r="AA45"/>
      <c r="AB45"/>
      <c r="AC45"/>
      <c r="AD45" s="30"/>
    </row>
    <row r="46" spans="1:30" s="2" customFormat="1" ht="15" customHeight="1">
      <c r="A46" s="14" t="s">
        <v>39</v>
      </c>
      <c r="B46" s="58">
        <f>VLOOKUP($A46,'[1]Audit-CT'!$A:$J,2,FALSE)</f>
        <v>11259</v>
      </c>
      <c r="C46" s="59">
        <f>VLOOKUP($A46,'[1]Audit-CT'!$A:$J,3,FALSE)</f>
        <v>3107</v>
      </c>
      <c r="D46" s="12">
        <f t="shared" si="0"/>
        <v>262.37528162214352</v>
      </c>
      <c r="E46" s="13"/>
      <c r="F46" s="58">
        <f>VLOOKUP($A46,'[1]Audit-CT'!$A:$J,4,FALSE)</f>
        <v>38215</v>
      </c>
      <c r="G46" s="60">
        <f>VLOOKUP($A46,'[1]Audit-CT'!$A:$J,5,FALSE)</f>
        <v>22458</v>
      </c>
      <c r="H46" s="71">
        <f t="shared" si="1"/>
        <v>70.162080327722862</v>
      </c>
      <c r="I46" s="7"/>
      <c r="J46" s="5"/>
      <c r="K46" s="5"/>
      <c r="L46" s="5"/>
      <c r="N46" s="53"/>
      <c r="O46" s="53"/>
      <c r="R46" s="53"/>
      <c r="S46"/>
      <c r="T46"/>
      <c r="U46"/>
      <c r="V46"/>
      <c r="W46"/>
      <c r="X46"/>
      <c r="Y46"/>
      <c r="Z46"/>
      <c r="AA46"/>
      <c r="AB46"/>
      <c r="AC46"/>
      <c r="AD46" s="30"/>
    </row>
    <row r="47" spans="1:30" s="2" customFormat="1" ht="15" customHeight="1">
      <c r="A47" s="14" t="s">
        <v>54</v>
      </c>
      <c r="B47" s="58">
        <f>VLOOKUP($A47,'[1]Audit-CT'!$A:$J,2,FALSE)</f>
        <v>5091</v>
      </c>
      <c r="C47" s="59">
        <f>VLOOKUP($A47,'[1]Audit-CT'!$A:$J,3,FALSE)</f>
        <v>2028</v>
      </c>
      <c r="D47" s="12">
        <f t="shared" si="0"/>
        <v>151.03550295857988</v>
      </c>
      <c r="E47" s="13"/>
      <c r="F47" s="59">
        <f>VLOOKUP($A47,'[1]Audit-CT'!$A:$J,4,FALSE)</f>
        <v>13993</v>
      </c>
      <c r="G47" s="59">
        <f>VLOOKUP($A47,'[1]Audit-CT'!$A:$J,5,FALSE)</f>
        <v>3244</v>
      </c>
      <c r="H47" s="71">
        <f t="shared" si="1"/>
        <v>331.35018495684341</v>
      </c>
      <c r="I47" s="7"/>
      <c r="J47" s="5"/>
      <c r="K47" s="5"/>
      <c r="L47" s="5"/>
      <c r="N47" s="53"/>
      <c r="O47" s="53"/>
      <c r="R47" s="53"/>
      <c r="S47"/>
      <c r="T47"/>
      <c r="U47"/>
      <c r="V47"/>
      <c r="W47"/>
      <c r="X47"/>
      <c r="Y47"/>
      <c r="Z47"/>
      <c r="AA47"/>
      <c r="AB47"/>
      <c r="AC47"/>
      <c r="AD47" s="30"/>
    </row>
    <row r="48" spans="1:30" s="2" customFormat="1" ht="15" customHeight="1">
      <c r="A48" s="14" t="s">
        <v>40</v>
      </c>
      <c r="B48" s="58">
        <f>VLOOKUP($A48,'[1]Audit-CT'!$A:$J,2,FALSE)</f>
        <v>4230</v>
      </c>
      <c r="C48" s="59">
        <f>VLOOKUP($A48,'[1]Audit-CT'!$A:$J,3,FALSE)</f>
        <v>2527</v>
      </c>
      <c r="D48" s="12">
        <f t="shared" si="0"/>
        <v>67.392164622081523</v>
      </c>
      <c r="E48" s="13"/>
      <c r="F48" s="58">
        <f>VLOOKUP($A48,'[1]Audit-CT'!$A:$J,4,FALSE)</f>
        <v>18585</v>
      </c>
      <c r="G48" s="60">
        <f>VLOOKUP($A48,'[1]Audit-CT'!$A:$J,5,FALSE)</f>
        <v>21788</v>
      </c>
      <c r="H48" s="71">
        <f t="shared" si="1"/>
        <v>-14.700752707912612</v>
      </c>
      <c r="I48" s="7"/>
      <c r="J48" s="5"/>
      <c r="K48" s="5"/>
      <c r="L48" s="5"/>
      <c r="N48" s="53"/>
      <c r="O48" s="53"/>
      <c r="R48" s="53"/>
      <c r="S48"/>
      <c r="T48"/>
      <c r="U48"/>
      <c r="V48"/>
      <c r="W48"/>
      <c r="X48"/>
      <c r="Y48"/>
      <c r="Z48"/>
      <c r="AA48"/>
      <c r="AB48"/>
      <c r="AC48"/>
      <c r="AD48" s="30"/>
    </row>
    <row r="49" spans="1:30" s="2" customFormat="1" ht="15" customHeight="1">
      <c r="A49" s="14" t="s">
        <v>41</v>
      </c>
      <c r="B49" s="58">
        <f>VLOOKUP($A49,'[1]Audit-CT'!$A:$J,2,FALSE)</f>
        <v>33036</v>
      </c>
      <c r="C49" s="59">
        <f>VLOOKUP($A49,'[1]Audit-CT'!$A:$J,3,FALSE)</f>
        <v>27969</v>
      </c>
      <c r="D49" s="12">
        <f t="shared" si="0"/>
        <v>18.116486109621366</v>
      </c>
      <c r="E49" s="13"/>
      <c r="F49" s="58">
        <f>VLOOKUP($A49,'[1]Audit-CT'!$A:$J,4,FALSE)</f>
        <v>108127</v>
      </c>
      <c r="G49" s="60">
        <f>VLOOKUP($A49,'[1]Audit-CT'!$A:$J,5,FALSE)</f>
        <v>106449</v>
      </c>
      <c r="H49" s="71">
        <f t="shared" si="1"/>
        <v>1.5763417223271237</v>
      </c>
      <c r="I49" s="7"/>
      <c r="J49" s="5"/>
      <c r="K49" s="5"/>
      <c r="L49" s="5"/>
      <c r="N49" s="53"/>
      <c r="O49" s="53"/>
      <c r="R49" s="53"/>
      <c r="S49"/>
      <c r="T49"/>
      <c r="U49"/>
      <c r="V49"/>
      <c r="W49"/>
      <c r="X49"/>
      <c r="Y49"/>
      <c r="Z49"/>
      <c r="AA49"/>
      <c r="AB49"/>
      <c r="AC49"/>
      <c r="AD49" s="30"/>
    </row>
    <row r="50" spans="1:30" s="2" customFormat="1" ht="15" customHeight="1">
      <c r="A50" s="14" t="s">
        <v>42</v>
      </c>
      <c r="B50" s="58">
        <f>VLOOKUP($A50,'[1]Audit-CT'!$A:$J,2,FALSE)</f>
        <v>60899</v>
      </c>
      <c r="C50" s="59">
        <f>VLOOKUP($A50,'[1]Audit-CT'!$A:$J,3,FALSE)</f>
        <v>51541</v>
      </c>
      <c r="D50" s="12">
        <f t="shared" si="0"/>
        <v>18.156419161444287</v>
      </c>
      <c r="E50" s="13"/>
      <c r="F50" s="58">
        <f>VLOOKUP($A50,'[1]Audit-CT'!$A:$J,4,FALSE)</f>
        <v>214819</v>
      </c>
      <c r="G50" s="60">
        <f>VLOOKUP($A50,'[1]Audit-CT'!$A:$J,5,FALSE)</f>
        <v>189288</v>
      </c>
      <c r="H50" s="71">
        <f t="shared" si="1"/>
        <v>13.48791259879126</v>
      </c>
      <c r="I50" s="7"/>
      <c r="J50" s="5"/>
      <c r="K50" s="5"/>
      <c r="L50" s="5"/>
      <c r="N50" s="53"/>
      <c r="O50" s="53"/>
      <c r="R50" s="53"/>
      <c r="S50"/>
      <c r="T50"/>
      <c r="U50"/>
      <c r="V50"/>
      <c r="W50"/>
      <c r="X50"/>
      <c r="Y50"/>
      <c r="Z50"/>
      <c r="AA50"/>
      <c r="AB50"/>
      <c r="AC50"/>
      <c r="AD50" s="30"/>
    </row>
    <row r="51" spans="1:30" s="2" customFormat="1" ht="15" customHeight="1">
      <c r="A51" s="20" t="s">
        <v>57</v>
      </c>
      <c r="B51" s="58">
        <f>VLOOKUP($A51,'[1]Audit-CT'!$A:$J,2,FALSE)</f>
        <v>1401</v>
      </c>
      <c r="C51" s="59">
        <f>VLOOKUP($A51,'[1]Audit-CT'!$A:$J,3,FALSE)</f>
        <v>0</v>
      </c>
      <c r="D51" s="12" t="str">
        <f t="shared" si="0"/>
        <v>***.*</v>
      </c>
      <c r="E51" s="13"/>
      <c r="F51" s="58">
        <f>VLOOKUP($A51,'[1]Audit-CT'!$A:$J,4,FALSE)</f>
        <v>1788</v>
      </c>
      <c r="G51" s="60">
        <f>VLOOKUP($A51,'[1]Audit-CT'!$A:$J,5,FALSE)</f>
        <v>0</v>
      </c>
      <c r="H51" s="71" t="str">
        <f t="shared" si="1"/>
        <v>***.*</v>
      </c>
      <c r="I51" s="7"/>
      <c r="J51" s="5"/>
      <c r="K51" s="5"/>
      <c r="L51" s="5"/>
      <c r="N51" s="53"/>
      <c r="O51" s="53"/>
      <c r="R51" s="53"/>
      <c r="S51"/>
      <c r="T51"/>
      <c r="U51"/>
      <c r="V51"/>
      <c r="W51"/>
      <c r="X51"/>
      <c r="Y51"/>
      <c r="Z51"/>
      <c r="AA51"/>
      <c r="AB51"/>
      <c r="AC51"/>
      <c r="AD51" s="30"/>
    </row>
    <row r="52" spans="1:30" s="2" customFormat="1" ht="15" customHeight="1">
      <c r="A52" s="18" t="s">
        <v>43</v>
      </c>
      <c r="B52" s="58">
        <f>SUM(B49:B51)</f>
        <v>95336</v>
      </c>
      <c r="C52" s="59">
        <f>SUM(C49:C51)</f>
        <v>79510</v>
      </c>
      <c r="D52" s="12">
        <f t="shared" si="0"/>
        <v>19.90441453905169</v>
      </c>
      <c r="E52" s="13"/>
      <c r="F52" s="58">
        <f>SUM(F49:F51)</f>
        <v>324734</v>
      </c>
      <c r="G52" s="60">
        <f>SUM(G49:G51)</f>
        <v>295737</v>
      </c>
      <c r="H52" s="71">
        <f t="shared" si="1"/>
        <v>9.8049956549231236</v>
      </c>
      <c r="I52" s="7"/>
      <c r="J52" s="5"/>
      <c r="K52" s="5"/>
      <c r="L52" s="5"/>
      <c r="N52" s="53"/>
      <c r="O52" s="53"/>
      <c r="R52" s="53"/>
      <c r="S52"/>
      <c r="T52"/>
      <c r="U52"/>
      <c r="V52"/>
      <c r="W52"/>
      <c r="X52"/>
      <c r="Y52"/>
      <c r="Z52"/>
      <c r="AA52"/>
      <c r="AB52"/>
      <c r="AC52"/>
      <c r="AD52" s="30"/>
    </row>
    <row r="53" spans="1:30" s="2" customFormat="1" ht="15" customHeight="1">
      <c r="A53" s="14" t="s">
        <v>44</v>
      </c>
      <c r="B53" s="58">
        <f>VLOOKUP($A53,'[1]Audit-CT'!$A:$J,2,FALSE)</f>
        <v>16813</v>
      </c>
      <c r="C53" s="59">
        <f>VLOOKUP($A53,'[1]Audit-CT'!$A:$J,3,FALSE)</f>
        <v>17229</v>
      </c>
      <c r="D53" s="12">
        <f t="shared" si="0"/>
        <v>-2.4145336351500379</v>
      </c>
      <c r="E53" s="13"/>
      <c r="F53" s="58">
        <f>VLOOKUP($A53,'[1]Audit-CT'!$A:$J,4,FALSE)</f>
        <v>82100</v>
      </c>
      <c r="G53" s="60">
        <f>VLOOKUP($A53,'[1]Audit-CT'!$A:$J,5,FALSE)</f>
        <v>71857</v>
      </c>
      <c r="H53" s="71">
        <f t="shared" si="1"/>
        <v>14.254700307555284</v>
      </c>
      <c r="I53" s="7"/>
      <c r="J53" s="5"/>
      <c r="K53" s="5"/>
      <c r="L53" s="5"/>
      <c r="N53" s="53"/>
      <c r="O53" s="53"/>
      <c r="R53" s="53"/>
      <c r="S53"/>
      <c r="T53"/>
      <c r="U53"/>
      <c r="V53"/>
      <c r="W53"/>
      <c r="X53"/>
      <c r="Y53"/>
      <c r="Z53"/>
      <c r="AA53"/>
      <c r="AB53"/>
      <c r="AC53"/>
      <c r="AD53" s="30"/>
    </row>
    <row r="54" spans="1:30" s="2" customFormat="1" ht="15" customHeight="1">
      <c r="A54" s="14" t="s">
        <v>45</v>
      </c>
      <c r="B54" s="58">
        <f>'[1]Audit-CT'!B8+'[1]Audit-CT'!B9</f>
        <v>28519</v>
      </c>
      <c r="C54" s="59">
        <f>'[1]Audit-CT'!C8+'[1]Audit-CT'!C9</f>
        <v>19121</v>
      </c>
      <c r="D54" s="12">
        <f t="shared" si="0"/>
        <v>49.150149050781863</v>
      </c>
      <c r="E54" s="13"/>
      <c r="F54" s="59">
        <f>'[1]Audit-CT'!D8+'[1]Audit-CT'!D9</f>
        <v>87312</v>
      </c>
      <c r="G54" s="59">
        <f>'[1]Audit-CT'!E8+'[1]Audit-CT'!E9</f>
        <v>82271</v>
      </c>
      <c r="H54" s="71">
        <f t="shared" si="1"/>
        <v>6.1273109601196047</v>
      </c>
      <c r="I54" s="7"/>
      <c r="J54" s="5"/>
      <c r="K54" s="5"/>
      <c r="L54" s="5"/>
      <c r="N54" s="53"/>
      <c r="O54" s="53"/>
      <c r="R54" s="53"/>
      <c r="S54"/>
      <c r="T54"/>
      <c r="U54"/>
      <c r="V54"/>
      <c r="W54"/>
      <c r="X54"/>
      <c r="Y54"/>
      <c r="Z54"/>
      <c r="AA54"/>
      <c r="AB54"/>
      <c r="AC54"/>
      <c r="AD54" s="30"/>
    </row>
    <row r="55" spans="1:30" ht="20.100000000000001" customHeight="1">
      <c r="A55" s="22" t="s">
        <v>46</v>
      </c>
      <c r="B55" s="61">
        <f>VLOOKUP($A55,'[1]Audit-CT'!$A:$J,2,FALSE)</f>
        <v>178289</v>
      </c>
      <c r="C55" s="62">
        <f>VLOOKUP($A55,'[1]Audit-CT'!$A:$J,3,FALSE)</f>
        <v>134296</v>
      </c>
      <c r="D55" s="19">
        <f t="shared" si="0"/>
        <v>32.758235539405497</v>
      </c>
      <c r="E55" s="21"/>
      <c r="F55" s="61">
        <f>VLOOKUP($A55,'[1]Audit-CT'!$A:$J,4,FALSE)</f>
        <v>614117</v>
      </c>
      <c r="G55" s="62">
        <f>VLOOKUP($A55,'[1]Audit-CT'!$A:$J,5,FALSE)</f>
        <v>563677</v>
      </c>
      <c r="H55" s="72">
        <f t="shared" si="1"/>
        <v>8.9483871082197783</v>
      </c>
      <c r="I55" s="4"/>
      <c r="J55" s="5"/>
      <c r="K55" s="5"/>
      <c r="L55" s="5"/>
      <c r="N55" s="53"/>
      <c r="O55" s="53"/>
      <c r="R55" s="53"/>
      <c r="T55"/>
      <c r="U55"/>
      <c r="V55"/>
    </row>
    <row r="56" spans="1:30" ht="20.100000000000001" customHeight="1">
      <c r="A56" s="68" t="s">
        <v>55</v>
      </c>
      <c r="B56" s="61">
        <f>'[1]Audit-CT'!B23</f>
        <v>537</v>
      </c>
      <c r="C56" s="57">
        <f>'[1]Audit-CT'!C23</f>
        <v>164</v>
      </c>
      <c r="D56" s="19">
        <f t="shared" si="0"/>
        <v>227.4390243902439</v>
      </c>
      <c r="E56" s="43"/>
      <c r="F56" s="67">
        <f>'[1]Audit-CT'!D23</f>
        <v>1529</v>
      </c>
      <c r="G56" s="57">
        <f>'[1]Audit-CT'!E23</f>
        <v>497</v>
      </c>
      <c r="H56" s="72">
        <f t="shared" si="1"/>
        <v>207.64587525150904</v>
      </c>
      <c r="I56" s="6"/>
      <c r="N56" s="53"/>
      <c r="O56" s="53"/>
      <c r="R56" s="53"/>
      <c r="T56"/>
      <c r="U56"/>
      <c r="V56"/>
      <c r="AD56"/>
    </row>
    <row r="57" spans="1:30" ht="17.100000000000001" customHeight="1">
      <c r="A57" s="23" t="s">
        <v>47</v>
      </c>
      <c r="B57" s="65">
        <f>VLOOKUP($A57,'[1]Audit-CT'!$A:$J,2,FALSE)</f>
        <v>755160</v>
      </c>
      <c r="C57" s="66">
        <f>VLOOKUP(A57,'[1]Audit-CT'!A:J,3,FALSE)</f>
        <v>625176</v>
      </c>
      <c r="D57" s="75">
        <f>IFERROR(($B57-$C57)/$C57*100,"***.*")</f>
        <v>20.791585089638758</v>
      </c>
      <c r="E57" s="24"/>
      <c r="F57" s="65">
        <f>VLOOKUP($A57,'[1]Audit-CT'!$A:$J,4,FALSE)</f>
        <v>2705080</v>
      </c>
      <c r="G57" s="66">
        <f>VLOOKUP($A57,'[1]Audit-CT'!$A:$J,5,FALSE)</f>
        <v>2594698</v>
      </c>
      <c r="H57" s="74">
        <f t="shared" si="1"/>
        <v>4.2541367049267391</v>
      </c>
      <c r="I57" s="4"/>
      <c r="J57" s="5"/>
      <c r="K57" s="56"/>
      <c r="L57" s="5"/>
      <c r="M57"/>
      <c r="N57"/>
      <c r="O57"/>
      <c r="P57"/>
      <c r="Q57"/>
      <c r="T57"/>
      <c r="U57"/>
      <c r="V57"/>
    </row>
    <row r="58" spans="1:30" ht="4.5" customHeight="1">
      <c r="A58" s="25"/>
      <c r="B58" s="26"/>
      <c r="C58" s="26"/>
      <c r="D58" s="27"/>
      <c r="E58" s="28"/>
      <c r="F58" s="26"/>
      <c r="G58" s="26"/>
      <c r="H58" s="27"/>
      <c r="I58" s="4"/>
      <c r="J58" s="5"/>
      <c r="K58" s="5"/>
      <c r="L58" s="5"/>
      <c r="N58" s="53"/>
      <c r="T58"/>
      <c r="U58"/>
      <c r="V58"/>
    </row>
    <row r="59" spans="1:30" s="40" customFormat="1" ht="15" customHeight="1">
      <c r="A59" s="37" t="str">
        <f>[1]VSNA!B23&amp;" selling days for "&amp;[1]VSNA!C20&amp;" this year and "&amp;[1]VSNA!C23&amp;" selling days for the same QUARTER last year."</f>
        <v>78 selling days for QUARTER 4 this year and 76 selling days for the same QUARTER last year.</v>
      </c>
      <c r="B59" s="38"/>
      <c r="C59" s="38"/>
      <c r="D59" s="38"/>
      <c r="E59" s="39"/>
      <c r="F59" s="39"/>
      <c r="G59" s="39"/>
      <c r="H59" s="39"/>
      <c r="J59" s="41"/>
      <c r="K59" s="41"/>
      <c r="L59" s="41"/>
      <c r="R59"/>
      <c r="S59"/>
      <c r="T59"/>
      <c r="U59"/>
      <c r="V59"/>
      <c r="W59"/>
      <c r="X59"/>
      <c r="Y59"/>
      <c r="Z59"/>
      <c r="AA59"/>
      <c r="AB59"/>
      <c r="AC59"/>
      <c r="AD59" s="30"/>
    </row>
    <row r="60" spans="1:30" s="40" customFormat="1" ht="12" hidden="1" customHeight="1">
      <c r="A60" s="37" t="s">
        <v>48</v>
      </c>
      <c r="B60" s="42"/>
      <c r="C60" s="42"/>
      <c r="D60" s="42"/>
      <c r="E60" s="42"/>
      <c r="F60" s="42"/>
      <c r="G60" s="42"/>
      <c r="H60" s="42"/>
      <c r="R60"/>
      <c r="S60"/>
      <c r="T60"/>
      <c r="U60"/>
      <c r="V60"/>
      <c r="W60"/>
      <c r="X60"/>
      <c r="Y60"/>
      <c r="Z60"/>
      <c r="AA60"/>
      <c r="AB60"/>
      <c r="AC60"/>
      <c r="AD60" s="30"/>
    </row>
    <row r="61" spans="1:30" s="40" customFormat="1" ht="11.25" customHeight="1">
      <c r="A61" s="37" t="s">
        <v>49</v>
      </c>
      <c r="B61" s="42"/>
      <c r="C61" s="42"/>
      <c r="D61" s="42"/>
      <c r="E61" s="42"/>
      <c r="F61" s="42"/>
      <c r="G61" s="42"/>
      <c r="H61" s="42"/>
      <c r="R61"/>
      <c r="S61"/>
      <c r="T61"/>
      <c r="U61"/>
      <c r="V61"/>
      <c r="W61"/>
      <c r="X61"/>
      <c r="Y61"/>
      <c r="Z61"/>
      <c r="AA61"/>
      <c r="AB61"/>
      <c r="AC61"/>
      <c r="AD61" s="30"/>
    </row>
    <row r="62" spans="1:30" s="40" customFormat="1" ht="10.5" customHeight="1">
      <c r="A62" s="37" t="s">
        <v>61</v>
      </c>
      <c r="B62" s="42"/>
      <c r="C62" s="42"/>
      <c r="D62" s="42"/>
      <c r="E62" s="42"/>
      <c r="F62" s="42"/>
      <c r="G62" s="42"/>
      <c r="H62" s="42"/>
      <c r="R62"/>
      <c r="S62"/>
      <c r="T62"/>
      <c r="U62"/>
      <c r="V62"/>
      <c r="W62"/>
      <c r="X62"/>
      <c r="Y62"/>
      <c r="Z62"/>
      <c r="AA62"/>
      <c r="AB62"/>
      <c r="AC62"/>
      <c r="AD62" s="30"/>
    </row>
    <row r="63" spans="1:30" s="40" customFormat="1" ht="3.75" customHeight="1">
      <c r="A63" s="76"/>
      <c r="B63" s="76"/>
      <c r="C63" s="76"/>
      <c r="D63" s="76"/>
      <c r="E63" s="76"/>
      <c r="F63" s="76"/>
      <c r="G63" s="76"/>
      <c r="H63" s="76"/>
      <c r="R63"/>
      <c r="S63"/>
      <c r="T63"/>
      <c r="U63"/>
      <c r="V63"/>
      <c r="W63"/>
      <c r="X63"/>
      <c r="Y63"/>
      <c r="Z63"/>
      <c r="AA63"/>
      <c r="AB63"/>
      <c r="AC63"/>
      <c r="AD63" s="30"/>
    </row>
    <row r="64" spans="1:30" ht="23.25" customHeight="1">
      <c r="A64" s="48"/>
      <c r="B64" s="51" t="s">
        <v>58</v>
      </c>
      <c r="H64" s="1"/>
      <c r="T64"/>
      <c r="U64"/>
      <c r="V64"/>
    </row>
    <row r="65" spans="1:22" ht="12" customHeight="1">
      <c r="A65" s="49" t="s">
        <v>50</v>
      </c>
      <c r="B65" s="54">
        <v>596775</v>
      </c>
      <c r="D65" s="31"/>
      <c r="H65" s="1"/>
      <c r="T65"/>
      <c r="U65"/>
      <c r="V65"/>
    </row>
    <row r="66" spans="1:22" ht="6.75" customHeight="1">
      <c r="A66" s="45"/>
      <c r="B66" s="46"/>
      <c r="C66" s="46"/>
      <c r="D66" s="47"/>
      <c r="F66" s="31"/>
      <c r="T66"/>
      <c r="U66"/>
      <c r="V66"/>
    </row>
    <row r="67" spans="1:22" ht="12" customHeight="1">
      <c r="A67" s="37" t="s">
        <v>51</v>
      </c>
      <c r="F67" s="50"/>
      <c r="T67"/>
      <c r="U67"/>
      <c r="V67"/>
    </row>
    <row r="68" spans="1:22" ht="12" customHeight="1">
      <c r="B68" s="31"/>
      <c r="C68" s="44"/>
      <c r="T68"/>
      <c r="U68"/>
      <c r="V68"/>
    </row>
    <row r="69" spans="1:22" ht="12" customHeight="1">
      <c r="B69" s="31"/>
      <c r="T69"/>
      <c r="U69"/>
      <c r="V69"/>
    </row>
    <row r="70" spans="1:22" ht="12" customHeight="1">
      <c r="T70"/>
      <c r="U70"/>
      <c r="V70"/>
    </row>
    <row r="71" spans="1:22" ht="12" customHeight="1">
      <c r="T71"/>
      <c r="U71"/>
      <c r="V71"/>
    </row>
    <row r="72" spans="1:22" ht="12" customHeight="1">
      <c r="T72"/>
      <c r="U72"/>
      <c r="V72"/>
    </row>
    <row r="73" spans="1:22" ht="12" customHeight="1">
      <c r="T73"/>
      <c r="U73"/>
      <c r="V73"/>
    </row>
    <row r="74" spans="1:22" ht="12" customHeight="1">
      <c r="T74"/>
      <c r="U74"/>
      <c r="V74"/>
    </row>
    <row r="75" spans="1:22" ht="12" customHeight="1">
      <c r="T75"/>
      <c r="U75"/>
      <c r="V75"/>
    </row>
    <row r="76" spans="1:22" ht="12" customHeight="1">
      <c r="T76"/>
      <c r="U76"/>
      <c r="V76"/>
    </row>
    <row r="77" spans="1:22" ht="12" customHeight="1">
      <c r="T77"/>
      <c r="U77"/>
      <c r="V77"/>
    </row>
    <row r="78" spans="1:22" ht="12" customHeight="1">
      <c r="T78"/>
      <c r="U78"/>
      <c r="V78"/>
    </row>
    <row r="79" spans="1:22" ht="12" customHeight="1">
      <c r="T79"/>
      <c r="U79"/>
      <c r="V79"/>
    </row>
    <row r="80" spans="1:22" ht="12" customHeight="1">
      <c r="T80"/>
      <c r="U80"/>
      <c r="V80"/>
    </row>
    <row r="81" spans="20:22" ht="12" customHeight="1">
      <c r="T81"/>
      <c r="U81"/>
      <c r="V81"/>
    </row>
    <row r="82" spans="20:22" ht="12" customHeight="1">
      <c r="T82"/>
      <c r="U82"/>
      <c r="V82"/>
    </row>
    <row r="83" spans="20:22" ht="12" customHeight="1">
      <c r="T83"/>
      <c r="U83"/>
      <c r="V83"/>
    </row>
    <row r="84" spans="20:22" ht="12" customHeight="1">
      <c r="T84"/>
      <c r="U84"/>
      <c r="V84"/>
    </row>
    <row r="85" spans="20:22" ht="12" customHeight="1">
      <c r="T85"/>
      <c r="U85"/>
      <c r="V85"/>
    </row>
    <row r="86" spans="20:22" ht="12" customHeight="1">
      <c r="T86"/>
      <c r="U86"/>
      <c r="V86"/>
    </row>
    <row r="87" spans="20:22" ht="12" customHeight="1">
      <c r="T87"/>
      <c r="U87"/>
      <c r="V87"/>
    </row>
    <row r="88" spans="20:22" ht="12" customHeight="1">
      <c r="T88"/>
      <c r="U88"/>
      <c r="V88"/>
    </row>
    <row r="89" spans="20:22" ht="12" customHeight="1">
      <c r="T89"/>
      <c r="U89"/>
      <c r="V89"/>
    </row>
    <row r="90" spans="20:22" ht="12" customHeight="1">
      <c r="T90"/>
      <c r="U90"/>
      <c r="V90"/>
    </row>
    <row r="91" spans="20:22" ht="12" customHeight="1">
      <c r="T91"/>
      <c r="U91"/>
      <c r="V91"/>
    </row>
    <row r="92" spans="20:22" ht="12" customHeight="1">
      <c r="T92"/>
      <c r="U92"/>
      <c r="V92"/>
    </row>
    <row r="93" spans="20:22" ht="12" customHeight="1">
      <c r="T93"/>
      <c r="U93"/>
      <c r="V93"/>
    </row>
    <row r="94" spans="20:22" ht="12" customHeight="1">
      <c r="T94"/>
      <c r="U94"/>
      <c r="V94"/>
    </row>
    <row r="95" spans="20:22" ht="12" customHeight="1">
      <c r="T95"/>
      <c r="U95"/>
      <c r="V95"/>
    </row>
    <row r="96" spans="20:22" ht="12" customHeight="1">
      <c r="T96"/>
      <c r="U96"/>
      <c r="V96"/>
    </row>
    <row r="97" spans="20:22" ht="12" customHeight="1">
      <c r="T97"/>
      <c r="U97"/>
      <c r="V97"/>
    </row>
    <row r="98" spans="20:22" ht="12" customHeight="1">
      <c r="T98"/>
      <c r="U98"/>
      <c r="V98"/>
    </row>
    <row r="99" spans="20:22" ht="12" customHeight="1">
      <c r="T99"/>
      <c r="U99"/>
      <c r="V99"/>
    </row>
    <row r="100" spans="20:22" ht="12" customHeight="1">
      <c r="T100"/>
      <c r="U100"/>
      <c r="V100"/>
    </row>
    <row r="101" spans="20:22" ht="12" customHeight="1">
      <c r="T101"/>
      <c r="U101"/>
      <c r="V101"/>
    </row>
    <row r="102" spans="20:22" ht="12" customHeight="1">
      <c r="T102"/>
      <c r="U102"/>
      <c r="V102"/>
    </row>
    <row r="103" spans="20:22" ht="12" customHeight="1">
      <c r="T103"/>
      <c r="U103"/>
      <c r="V103"/>
    </row>
    <row r="104" spans="20:22" ht="12" customHeight="1">
      <c r="T104"/>
      <c r="U104"/>
      <c r="V104"/>
    </row>
    <row r="105" spans="20:22" ht="12" customHeight="1">
      <c r="T105"/>
      <c r="U105"/>
      <c r="V105"/>
    </row>
    <row r="106" spans="20:22" ht="12" customHeight="1">
      <c r="T106"/>
      <c r="U106"/>
      <c r="V106"/>
    </row>
    <row r="107" spans="20:22" ht="12" customHeight="1">
      <c r="T107"/>
      <c r="U107"/>
      <c r="V107"/>
    </row>
  </sheetData>
  <sortState xmlns:xlrd2="http://schemas.microsoft.com/office/spreadsheetml/2017/richdata2" ref="A21:M22">
    <sortCondition ref="A21:A22"/>
  </sortState>
  <mergeCells count="5">
    <mergeCell ref="A63:H63"/>
    <mergeCell ref="A1:A2"/>
    <mergeCell ref="B1:E2"/>
    <mergeCell ref="F1:H1"/>
    <mergeCell ref="F2:H2"/>
  </mergeCells>
  <conditionalFormatting sqref="L1:L2 L63 J64:J65 L66:L1048576 L4:L59">
    <cfRule type="cellIs" dxfId="0" priority="6" operator="greaterThan">
      <formula>100</formula>
    </cfRule>
  </conditionalFormatting>
  <printOptions horizontalCentered="1"/>
  <pageMargins left="0.5" right="0.5" top="0.8" bottom="0.5" header="0.4" footer="0.15"/>
  <pageSetup scale="71" orientation="portrait" r:id="rId1"/>
  <headerFooter scaleWithDoc="0" alignWithMargins="0">
    <oddHeader>&amp;C&amp;"GM Global SansCd Bold,Regular"&amp;10&amp;K002060GM U.S. DELIVERIES FOR QUARTER 4  2023</oddHeader>
    <oddFooter>&amp;C&amp;"Calibri"&amp;11&amp;K000000_x000D_&amp;1#&amp;"Calibri"&amp;6&amp;K000000GM Confidential - Not Encrypted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2DBF9F0004B44F835F55D53703A03D" ma:contentTypeVersion="0" ma:contentTypeDescription="Create a new document." ma:contentTypeScope="" ma:versionID="7780e7d5f65cf638280670c647acb9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5B6295-7DD2-4095-81C2-4655DC27BF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F04326-69A4-49CD-A518-57345F86F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31A1229-0D52-45E0-B98D-77B50632FC61}">
  <ds:schemaRefs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PR_Brand_Page</vt:lpstr>
      <vt:lpstr>PR_Brand_Page!Print_Area</vt:lpstr>
    </vt:vector>
  </TitlesOfParts>
  <Manager/>
  <Company>GM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GM NAO</dc:creator>
  <cp:keywords/>
  <dc:description/>
  <cp:lastModifiedBy>Robert Greer (C)</cp:lastModifiedBy>
  <cp:revision/>
  <cp:lastPrinted>2025-01-02T20:24:59Z</cp:lastPrinted>
  <dcterms:created xsi:type="dcterms:W3CDTF">2008-06-27T10:44:35Z</dcterms:created>
  <dcterms:modified xsi:type="dcterms:W3CDTF">2025-01-03T10:59:07Z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bdb793ab-7c38-4a26-a7f5-175114d43fa6</vt:lpwstr>
  </property>
  <property fmtid="{D5CDD505-2E9C-101B-9397-08002B2CF9AE}" pid="3" name="ContentTypeId">
    <vt:lpwstr>0x010100AA2DBF9F0004B44F835F55D53703A03D</vt:lpwstr>
  </property>
  <property fmtid="{D5CDD505-2E9C-101B-9397-08002B2CF9AE}" pid="4" name="MSIP_Label_e80c6b1b-1140-4d3c-a58f-93e445d56011_Enabled">
    <vt:lpwstr>true</vt:lpwstr>
  </property>
  <property fmtid="{D5CDD505-2E9C-101B-9397-08002B2CF9AE}" pid="5" name="MSIP_Label_e80c6b1b-1140-4d3c-a58f-93e445d56011_SetDate">
    <vt:lpwstr>2024-07-02T09:07:14Z</vt:lpwstr>
  </property>
  <property fmtid="{D5CDD505-2E9C-101B-9397-08002B2CF9AE}" pid="6" name="MSIP_Label_e80c6b1b-1140-4d3c-a58f-93e445d56011_Method">
    <vt:lpwstr>Privileged</vt:lpwstr>
  </property>
  <property fmtid="{D5CDD505-2E9C-101B-9397-08002B2CF9AE}" pid="7" name="MSIP_Label_e80c6b1b-1140-4d3c-a58f-93e445d56011_Name">
    <vt:lpwstr>Not Encrypted</vt:lpwstr>
  </property>
  <property fmtid="{D5CDD505-2E9C-101B-9397-08002B2CF9AE}" pid="8" name="MSIP_Label_e80c6b1b-1140-4d3c-a58f-93e445d56011_SiteId">
    <vt:lpwstr>5de110f8-2e0f-4d45-891d-bcf2218e253d</vt:lpwstr>
  </property>
  <property fmtid="{D5CDD505-2E9C-101B-9397-08002B2CF9AE}" pid="9" name="MSIP_Label_e80c6b1b-1140-4d3c-a58f-93e445d56011_ActionId">
    <vt:lpwstr>5169f99b-610d-4cf5-8714-fa06a16c47d6</vt:lpwstr>
  </property>
  <property fmtid="{D5CDD505-2E9C-101B-9397-08002B2CF9AE}" pid="10" name="MSIP_Label_e80c6b1b-1140-4d3c-a58f-93e445d56011_ContentBits">
    <vt:lpwstr>2</vt:lpwstr>
  </property>
</Properties>
</file>